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8060" activeTab="0"/>
  </bookViews>
  <sheets>
    <sheet name="rejestr_wyborcow_2020_kw_4_2020" sheetId="1" r:id="rId1"/>
  </sheets>
  <definedNames>
    <definedName name="_xlfn.AGGREGATE" hidden="1">#NAME?</definedName>
    <definedName name="_xlnm.Print_Area" localSheetId="0">'rejestr_wyborcow_2020_kw_4_2020'!$A$1:$P$66</definedName>
  </definedNames>
  <calcPr fullCalcOnLoad="1"/>
</workbook>
</file>

<file path=xl/sharedStrings.xml><?xml version="1.0" encoding="utf-8"?>
<sst xmlns="http://schemas.openxmlformats.org/spreadsheetml/2006/main" count="89" uniqueCount="85">
  <si>
    <t>Gmina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</si>
  <si>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</si>
  <si>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</si>
  <si>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</si>
  <si>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</si>
  <si>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</si>
  <si>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</si>
  <si>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</si>
  <si>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</si>
  <si>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</si>
  <si>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</si>
  <si>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</si>
  <si>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</si>
  <si>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</si>
  <si>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</si>
  <si>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</si>
  <si>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</si>
  <si>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</si>
  <si>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</si>
  <si>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</si>
  <si>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</si>
  <si>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</si>
  <si>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</si>
  <si>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</si>
  <si>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</si>
  <si>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</si>
  <si>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</si>
  <si>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</si>
  <si>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</si>
  <si>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</si>
  <si>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</si>
  <si>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</si>
  <si>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</si>
  <si>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</si>
  <si>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</si>
  <si>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</si>
  <si>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</si>
  <si>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</si>
  <si>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</si>
  <si>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</si>
  <si>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</si>
  <si>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</si>
  <si>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</si>
  <si>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</si>
  <si>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</si>
  <si>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</si>
  <si>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</si>
  <si>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</si>
  <si>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</si>
  <si>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</si>
  <si>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</si>
  <si>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</si>
  <si>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</si>
  <si>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</si>
  <si>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</si>
  <si>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</si>
  <si>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</si>
  <si>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</si>
  <si>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Suma</t>
  </si>
  <si>
    <t>Delegatura Krajowego Biura Wyborczego w Jeleniej Górze</t>
  </si>
  <si>
    <t>Kod</t>
  </si>
  <si>
    <t xml:space="preserve">Liczba </t>
  </si>
  <si>
    <t>Liczba wyborców</t>
  </si>
  <si>
    <t>Informacje dodatkowe o dopisaniu do rejestru wyborców</t>
  </si>
  <si>
    <t>Informacje dodatkowe o skreśleniu z rejestru wyborców</t>
  </si>
  <si>
    <t>mieszkańców</t>
  </si>
  <si>
    <t>ogółem</t>
  </si>
  <si>
    <t xml:space="preserve">wpisanych </t>
  </si>
  <si>
    <t>w części A</t>
  </si>
  <si>
    <t xml:space="preserve"> (Z2A)</t>
  </si>
  <si>
    <t xml:space="preserve"> (Z2B)</t>
  </si>
  <si>
    <t xml:space="preserve"> (Z2C)</t>
  </si>
  <si>
    <t xml:space="preserve"> w części B </t>
  </si>
  <si>
    <t xml:space="preserve">w części A </t>
  </si>
  <si>
    <t xml:space="preserve"> (R41)</t>
  </si>
  <si>
    <t xml:space="preserve"> (R42)</t>
  </si>
  <si>
    <t>(R43)</t>
  </si>
  <si>
    <t>z urzędu</t>
  </si>
  <si>
    <t>na wniosek</t>
  </si>
  <si>
    <t>(ZUE)</t>
  </si>
  <si>
    <t>ogółem (RUE)</t>
  </si>
  <si>
    <t>powiat bolesławiecki</t>
  </si>
  <si>
    <t>TERYT</t>
  </si>
  <si>
    <t>Meldunek o stanie rejestru wyborców na dzień 31 grudnia 2020 r.</t>
  </si>
  <si>
    <t>Powiat jeleniogórski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</si>
</sst>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0.0%"/>
    <numFmt numFmtId="171" formatCode="0.000%"/>
    <numFmt numFmtId="172" formatCode="0.0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17" borderId="10" xfId="50" applyFont="1" applyFill="1" applyBorder="1" applyAlignment="1">
      <alignment horizontal="center"/>
    </xf>
    <xf numFmtId="0" fontId="18" fillId="17" borderId="11" xfId="50" applyFont="1" applyFill="1" applyBorder="1" applyAlignment="1">
      <alignment horizontal="center"/>
    </xf>
    <xf numFmtId="0" fontId="30" fillId="13" borderId="10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18" fillId="17" borderId="12" xfId="50" applyFont="1" applyFill="1" applyBorder="1" applyAlignment="1">
      <alignment/>
    </xf>
    <xf numFmtId="0" fontId="30" fillId="13" borderId="12" xfId="0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3" fontId="21" fillId="27" borderId="2" xfId="40" applyNumberFormat="1" applyBorder="1" applyAlignment="1">
      <alignment horizontal="center"/>
    </xf>
    <xf numFmtId="3" fontId="21" fillId="27" borderId="14" xfId="40" applyNumberFormat="1" applyBorder="1" applyAlignment="1">
      <alignment horizontal="center"/>
    </xf>
    <xf numFmtId="0" fontId="21" fillId="27" borderId="2" xfId="40" applyBorder="1" applyAlignment="1">
      <alignment horizontal="center"/>
    </xf>
    <xf numFmtId="3" fontId="21" fillId="34" borderId="2" xfId="4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8" fillId="17" borderId="12" xfId="5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7" borderId="15" xfId="40" applyBorder="1" applyAlignment="1">
      <alignment vertical="center"/>
    </xf>
    <xf numFmtId="0" fontId="18" fillId="17" borderId="10" xfId="50" applyFont="1" applyFill="1" applyBorder="1" applyAlignment="1">
      <alignment horizontal="center" vertical="center"/>
    </xf>
    <xf numFmtId="0" fontId="18" fillId="17" borderId="11" xfId="5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1" fillId="34" borderId="15" xfId="40" applyFill="1" applyBorder="1" applyAlignment="1">
      <alignment horizontal="center"/>
    </xf>
    <xf numFmtId="0" fontId="21" fillId="34" borderId="2" xfId="40" applyFill="1" applyBorder="1" applyAlignment="1">
      <alignment horizontal="center"/>
    </xf>
    <xf numFmtId="0" fontId="21" fillId="27" borderId="15" xfId="40" applyBorder="1" applyAlignment="1">
      <alignment horizontal="center"/>
    </xf>
    <xf numFmtId="0" fontId="21" fillId="27" borderId="2" xfId="40" applyBorder="1" applyAlignment="1">
      <alignment horizontal="center"/>
    </xf>
    <xf numFmtId="0" fontId="30" fillId="13" borderId="16" xfId="0" applyFont="1" applyFill="1" applyBorder="1" applyAlignment="1">
      <alignment horizontal="center"/>
    </xf>
    <xf numFmtId="0" fontId="30" fillId="13" borderId="17" xfId="0" applyFont="1" applyFill="1" applyBorder="1" applyAlignment="1">
      <alignment horizontal="center"/>
    </xf>
    <xf numFmtId="0" fontId="30" fillId="13" borderId="18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18" fillId="17" borderId="10" xfId="50" applyFont="1" applyFill="1" applyBorder="1" applyAlignment="1">
      <alignment horizontal="center" vertical="center"/>
    </xf>
    <xf numFmtId="0" fontId="18" fillId="17" borderId="11" xfId="50" applyFont="1" applyFill="1" applyBorder="1" applyAlignment="1">
      <alignment horizontal="center" vertical="center"/>
    </xf>
    <xf numFmtId="0" fontId="18" fillId="17" borderId="12" xfId="5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2" sqref="A22"/>
    </sheetView>
  </sheetViews>
  <sheetFormatPr defaultColWidth="9.140625" defaultRowHeight="15"/>
  <cols>
    <col min="1" max="1" width="9.140625" style="20" customWidth="1"/>
    <col min="2" max="2" width="23.421875" style="0" customWidth="1"/>
    <col min="3" max="3" width="13.421875" style="0" customWidth="1"/>
    <col min="4" max="5" width="11.421875" style="0" customWidth="1"/>
    <col min="6" max="6" width="11.7109375" style="0" customWidth="1"/>
    <col min="7" max="7" width="10.57421875" style="0" customWidth="1"/>
    <col min="8" max="8" width="9.7109375" style="0" customWidth="1"/>
    <col min="9" max="9" width="9.8515625" style="0" customWidth="1"/>
    <col min="10" max="10" width="11.00390625" style="0" customWidth="1"/>
    <col min="11" max="11" width="9.57421875" style="0" customWidth="1"/>
    <col min="12" max="12" width="9.8515625" style="0" customWidth="1"/>
    <col min="13" max="13" width="10.140625" style="0" customWidth="1"/>
    <col min="14" max="14" width="9.57421875" style="0" customWidth="1"/>
    <col min="15" max="15" width="10.00390625" style="0" customWidth="1"/>
    <col min="16" max="16" width="12.57421875" style="0" customWidth="1"/>
  </cols>
  <sheetData>
    <row r="1" spans="1:16" s="1" customFormat="1" ht="15">
      <c r="A1" s="20"/>
      <c r="B1" s="13" t="s">
        <v>59</v>
      </c>
      <c r="C1" s="13"/>
      <c r="D1" s="13"/>
      <c r="E1" s="1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>
      <c r="B2" s="13" t="s">
        <v>83</v>
      </c>
      <c r="C2" s="13"/>
      <c r="D2" s="13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13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24" t="s">
        <v>60</v>
      </c>
      <c r="B4" s="38" t="s">
        <v>0</v>
      </c>
      <c r="C4" s="3" t="s">
        <v>61</v>
      </c>
      <c r="D4" s="34" t="s">
        <v>62</v>
      </c>
      <c r="E4" s="34"/>
      <c r="F4" s="35"/>
      <c r="G4" s="36" t="s">
        <v>63</v>
      </c>
      <c r="H4" s="34"/>
      <c r="I4" s="34"/>
      <c r="J4" s="34"/>
      <c r="K4" s="35"/>
      <c r="L4" s="37" t="s">
        <v>64</v>
      </c>
      <c r="M4" s="37"/>
      <c r="N4" s="37"/>
      <c r="O4" s="37"/>
      <c r="P4" s="37"/>
    </row>
    <row r="5" spans="1:16" ht="15">
      <c r="A5" s="25" t="s">
        <v>82</v>
      </c>
      <c r="B5" s="39"/>
      <c r="C5" s="4" t="s">
        <v>65</v>
      </c>
      <c r="D5" s="26" t="s">
        <v>66</v>
      </c>
      <c r="E5" s="5" t="s">
        <v>67</v>
      </c>
      <c r="F5" s="5" t="s">
        <v>67</v>
      </c>
      <c r="G5" s="5" t="s">
        <v>68</v>
      </c>
      <c r="H5" s="26" t="s">
        <v>69</v>
      </c>
      <c r="I5" s="26" t="s">
        <v>70</v>
      </c>
      <c r="J5" s="26" t="s">
        <v>71</v>
      </c>
      <c r="K5" s="6" t="s">
        <v>72</v>
      </c>
      <c r="L5" s="7" t="s">
        <v>73</v>
      </c>
      <c r="M5" s="28" t="s">
        <v>74</v>
      </c>
      <c r="N5" s="28" t="s">
        <v>75</v>
      </c>
      <c r="O5" s="28" t="s">
        <v>76</v>
      </c>
      <c r="P5" s="6" t="s">
        <v>72</v>
      </c>
    </row>
    <row r="6" spans="1:16" ht="15">
      <c r="A6" s="21"/>
      <c r="B6" s="40"/>
      <c r="C6" s="8"/>
      <c r="D6" s="27"/>
      <c r="E6" s="9" t="s">
        <v>77</v>
      </c>
      <c r="F6" s="9" t="s">
        <v>78</v>
      </c>
      <c r="G6" s="9" t="s">
        <v>66</v>
      </c>
      <c r="H6" s="27"/>
      <c r="I6" s="27"/>
      <c r="J6" s="27"/>
      <c r="K6" s="10" t="s">
        <v>79</v>
      </c>
      <c r="L6" s="11" t="s">
        <v>66</v>
      </c>
      <c r="M6" s="29"/>
      <c r="N6" s="29"/>
      <c r="O6" s="29"/>
      <c r="P6" s="10" t="s">
        <v>80</v>
      </c>
    </row>
    <row r="7" spans="1:16" s="2" customFormat="1" ht="15">
      <c r="A7" s="32" t="s">
        <v>81</v>
      </c>
      <c r="B7" s="33"/>
      <c r="C7" s="15">
        <f>SUM(C8:C13)</f>
        <v>85104</v>
      </c>
      <c r="D7" s="15">
        <f aca="true" t="shared" si="0" ref="D7:P7">SUM(D8:D13)</f>
        <v>69239</v>
      </c>
      <c r="E7" s="15">
        <f t="shared" si="0"/>
        <v>68760</v>
      </c>
      <c r="F7" s="15">
        <f t="shared" si="0"/>
        <v>479</v>
      </c>
      <c r="G7" s="15">
        <f t="shared" si="0"/>
        <v>476</v>
      </c>
      <c r="H7" s="15">
        <f t="shared" si="0"/>
        <v>399</v>
      </c>
      <c r="I7" s="15">
        <f t="shared" si="0"/>
        <v>12</v>
      </c>
      <c r="J7" s="15">
        <f t="shared" si="0"/>
        <v>65</v>
      </c>
      <c r="K7" s="15">
        <f t="shared" si="0"/>
        <v>3</v>
      </c>
      <c r="L7" s="15">
        <f t="shared" si="0"/>
        <v>751</v>
      </c>
      <c r="M7" s="15">
        <f t="shared" si="0"/>
        <v>214</v>
      </c>
      <c r="N7" s="15">
        <f t="shared" si="0"/>
        <v>472</v>
      </c>
      <c r="O7" s="15">
        <f t="shared" si="0"/>
        <v>65</v>
      </c>
      <c r="P7" s="15">
        <f t="shared" si="0"/>
        <v>0</v>
      </c>
    </row>
    <row r="8" spans="1:16" ht="15">
      <c r="A8" s="22" t="str">
        <f>"020101"</f>
        <v>020101</v>
      </c>
      <c r="B8" s="12" t="s">
        <v>1</v>
      </c>
      <c r="C8" s="14">
        <v>35674</v>
      </c>
      <c r="D8" s="14">
        <v>29685</v>
      </c>
      <c r="E8" s="14">
        <v>29605</v>
      </c>
      <c r="F8" s="14">
        <v>80</v>
      </c>
      <c r="G8" s="14">
        <v>80</v>
      </c>
      <c r="H8" s="14">
        <v>64</v>
      </c>
      <c r="I8" s="14">
        <v>2</v>
      </c>
      <c r="J8" s="14">
        <v>14</v>
      </c>
      <c r="K8" s="14">
        <v>0</v>
      </c>
      <c r="L8" s="14">
        <v>386</v>
      </c>
      <c r="M8" s="14">
        <v>95</v>
      </c>
      <c r="N8" s="14">
        <v>277</v>
      </c>
      <c r="O8" s="14">
        <v>14</v>
      </c>
      <c r="P8" s="14">
        <v>0</v>
      </c>
    </row>
    <row r="9" spans="1:16" ht="15">
      <c r="A9" s="22" t="str">
        <f>"020102"</f>
        <v>020102</v>
      </c>
      <c r="B9" s="12" t="s">
        <v>2</v>
      </c>
      <c r="C9" s="14">
        <v>14377</v>
      </c>
      <c r="D9" s="14">
        <v>11444</v>
      </c>
      <c r="E9" s="14">
        <v>11394</v>
      </c>
      <c r="F9" s="14">
        <v>50</v>
      </c>
      <c r="G9" s="14">
        <v>50</v>
      </c>
      <c r="H9" s="14">
        <v>42</v>
      </c>
      <c r="I9" s="14">
        <v>0</v>
      </c>
      <c r="J9" s="14">
        <v>8</v>
      </c>
      <c r="K9" s="14">
        <v>0</v>
      </c>
      <c r="L9" s="14">
        <v>85</v>
      </c>
      <c r="M9" s="14">
        <v>26</v>
      </c>
      <c r="N9" s="14">
        <v>51</v>
      </c>
      <c r="O9" s="14">
        <v>8</v>
      </c>
      <c r="P9" s="14">
        <v>0</v>
      </c>
    </row>
    <row r="10" spans="1:16" ht="15">
      <c r="A10" s="22" t="str">
        <f>"020103"</f>
        <v>020103</v>
      </c>
      <c r="B10" s="12" t="s">
        <v>3</v>
      </c>
      <c r="C10" s="14">
        <v>5258</v>
      </c>
      <c r="D10" s="14">
        <v>4329</v>
      </c>
      <c r="E10" s="14">
        <v>4205</v>
      </c>
      <c r="F10" s="14">
        <v>124</v>
      </c>
      <c r="G10" s="14">
        <v>122</v>
      </c>
      <c r="H10" s="14">
        <v>106</v>
      </c>
      <c r="I10" s="14">
        <v>5</v>
      </c>
      <c r="J10" s="14">
        <v>11</v>
      </c>
      <c r="K10" s="14">
        <v>2</v>
      </c>
      <c r="L10" s="14">
        <v>63</v>
      </c>
      <c r="M10" s="14">
        <v>19</v>
      </c>
      <c r="N10" s="14">
        <v>33</v>
      </c>
      <c r="O10" s="14">
        <v>11</v>
      </c>
      <c r="P10" s="14">
        <v>0</v>
      </c>
    </row>
    <row r="11" spans="1:16" ht="15">
      <c r="A11" s="22" t="str">
        <f>"020104"</f>
        <v>020104</v>
      </c>
      <c r="B11" s="12" t="s">
        <v>4</v>
      </c>
      <c r="C11" s="14">
        <v>14704</v>
      </c>
      <c r="D11" s="14">
        <v>11696</v>
      </c>
      <c r="E11" s="14">
        <v>11649</v>
      </c>
      <c r="F11" s="14">
        <v>47</v>
      </c>
      <c r="G11" s="14">
        <v>47</v>
      </c>
      <c r="H11" s="14">
        <v>39</v>
      </c>
      <c r="I11" s="14">
        <v>0</v>
      </c>
      <c r="J11" s="14">
        <v>8</v>
      </c>
      <c r="K11" s="14">
        <v>0</v>
      </c>
      <c r="L11" s="14">
        <v>89</v>
      </c>
      <c r="M11" s="14">
        <v>38</v>
      </c>
      <c r="N11" s="14">
        <v>43</v>
      </c>
      <c r="O11" s="14">
        <v>8</v>
      </c>
      <c r="P11" s="14">
        <v>0</v>
      </c>
    </row>
    <row r="12" spans="1:16" ht="15">
      <c r="A12" s="22" t="str">
        <f>"020105"</f>
        <v>020105</v>
      </c>
      <c r="B12" s="12" t="s">
        <v>5</v>
      </c>
      <c r="C12" s="14">
        <v>6682</v>
      </c>
      <c r="D12" s="14">
        <v>5374</v>
      </c>
      <c r="E12" s="14">
        <v>5240</v>
      </c>
      <c r="F12" s="14">
        <v>134</v>
      </c>
      <c r="G12" s="14">
        <v>134</v>
      </c>
      <c r="H12" s="14">
        <v>117</v>
      </c>
      <c r="I12" s="14">
        <v>0</v>
      </c>
      <c r="J12" s="14">
        <v>17</v>
      </c>
      <c r="K12" s="14">
        <v>0</v>
      </c>
      <c r="L12" s="14">
        <v>48</v>
      </c>
      <c r="M12" s="14">
        <v>8</v>
      </c>
      <c r="N12" s="14">
        <v>23</v>
      </c>
      <c r="O12" s="14">
        <v>17</v>
      </c>
      <c r="P12" s="14">
        <v>0</v>
      </c>
    </row>
    <row r="13" spans="1:16" ht="15">
      <c r="A13" s="22" t="str">
        <f>"020106"</f>
        <v>020106</v>
      </c>
      <c r="B13" s="12" t="s">
        <v>6</v>
      </c>
      <c r="C13" s="14">
        <v>8409</v>
      </c>
      <c r="D13" s="14">
        <v>6711</v>
      </c>
      <c r="E13" s="14">
        <v>6667</v>
      </c>
      <c r="F13" s="14">
        <v>44</v>
      </c>
      <c r="G13" s="14">
        <v>43</v>
      </c>
      <c r="H13" s="14">
        <v>31</v>
      </c>
      <c r="I13" s="14">
        <v>5</v>
      </c>
      <c r="J13" s="14">
        <v>7</v>
      </c>
      <c r="K13" s="14">
        <v>1</v>
      </c>
      <c r="L13" s="14">
        <v>80</v>
      </c>
      <c r="M13" s="14">
        <v>28</v>
      </c>
      <c r="N13" s="14">
        <v>45</v>
      </c>
      <c r="O13" s="14">
        <v>7</v>
      </c>
      <c r="P13" s="14">
        <v>0</v>
      </c>
    </row>
    <row r="14" spans="1:16" ht="15">
      <c r="A14" s="32" t="s">
        <v>7</v>
      </c>
      <c r="B14" s="33"/>
      <c r="C14" s="15">
        <f>SUM(C15:C20)</f>
        <v>48430</v>
      </c>
      <c r="D14" s="15">
        <f aca="true" t="shared" si="1" ref="D14:P14">SUM(D15:D20)</f>
        <v>39875</v>
      </c>
      <c r="E14" s="15">
        <f t="shared" si="1"/>
        <v>39586</v>
      </c>
      <c r="F14" s="15">
        <f t="shared" si="1"/>
        <v>289</v>
      </c>
      <c r="G14" s="15">
        <f t="shared" si="1"/>
        <v>288</v>
      </c>
      <c r="H14" s="15">
        <f t="shared" si="1"/>
        <v>241</v>
      </c>
      <c r="I14" s="15">
        <f t="shared" si="1"/>
        <v>3</v>
      </c>
      <c r="J14" s="15">
        <f t="shared" si="1"/>
        <v>44</v>
      </c>
      <c r="K14" s="15">
        <f t="shared" si="1"/>
        <v>1</v>
      </c>
      <c r="L14" s="15">
        <f t="shared" si="1"/>
        <v>542</v>
      </c>
      <c r="M14" s="15">
        <f t="shared" si="1"/>
        <v>161</v>
      </c>
      <c r="N14" s="15">
        <f t="shared" si="1"/>
        <v>337</v>
      </c>
      <c r="O14" s="15">
        <f t="shared" si="1"/>
        <v>44</v>
      </c>
      <c r="P14" s="15">
        <f t="shared" si="1"/>
        <v>0</v>
      </c>
    </row>
    <row r="15" spans="1:16" ht="15">
      <c r="A15" s="22" t="str">
        <f>"020501"</f>
        <v>020501</v>
      </c>
      <c r="B15" s="12" t="s">
        <v>8</v>
      </c>
      <c r="C15" s="14">
        <v>21552</v>
      </c>
      <c r="D15" s="14">
        <v>18119</v>
      </c>
      <c r="E15" s="14">
        <v>18036</v>
      </c>
      <c r="F15" s="14">
        <v>83</v>
      </c>
      <c r="G15" s="14">
        <v>83</v>
      </c>
      <c r="H15" s="14">
        <v>63</v>
      </c>
      <c r="I15" s="14">
        <v>0</v>
      </c>
      <c r="J15" s="14">
        <v>20</v>
      </c>
      <c r="K15" s="14">
        <v>0</v>
      </c>
      <c r="L15" s="14">
        <v>312</v>
      </c>
      <c r="M15" s="14">
        <v>76</v>
      </c>
      <c r="N15" s="14">
        <v>216</v>
      </c>
      <c r="O15" s="14">
        <v>20</v>
      </c>
      <c r="P15" s="14">
        <v>0</v>
      </c>
    </row>
    <row r="16" spans="1:16" ht="15">
      <c r="A16" s="22" t="str">
        <f>"020502"</f>
        <v>020502</v>
      </c>
      <c r="B16" s="12" t="s">
        <v>9</v>
      </c>
      <c r="C16" s="14">
        <v>9993</v>
      </c>
      <c r="D16" s="14">
        <v>8187</v>
      </c>
      <c r="E16" s="14">
        <v>8154</v>
      </c>
      <c r="F16" s="14">
        <v>33</v>
      </c>
      <c r="G16" s="14">
        <v>32</v>
      </c>
      <c r="H16" s="14">
        <v>18</v>
      </c>
      <c r="I16" s="14">
        <v>0</v>
      </c>
      <c r="J16" s="14">
        <v>14</v>
      </c>
      <c r="K16" s="14">
        <v>1</v>
      </c>
      <c r="L16" s="14">
        <v>93</v>
      </c>
      <c r="M16" s="14">
        <v>33</v>
      </c>
      <c r="N16" s="14">
        <v>46</v>
      </c>
      <c r="O16" s="14">
        <v>14</v>
      </c>
      <c r="P16" s="14">
        <v>0</v>
      </c>
    </row>
    <row r="17" spans="1:16" ht="15">
      <c r="A17" s="22" t="str">
        <f>"020503"</f>
        <v>020503</v>
      </c>
      <c r="B17" s="12" t="s">
        <v>10</v>
      </c>
      <c r="C17" s="14">
        <v>4958</v>
      </c>
      <c r="D17" s="14">
        <v>3978</v>
      </c>
      <c r="E17" s="14">
        <v>3915</v>
      </c>
      <c r="F17" s="14">
        <v>63</v>
      </c>
      <c r="G17" s="14">
        <v>63</v>
      </c>
      <c r="H17" s="14">
        <v>58</v>
      </c>
      <c r="I17" s="14">
        <v>0</v>
      </c>
      <c r="J17" s="14">
        <v>5</v>
      </c>
      <c r="K17" s="14">
        <v>0</v>
      </c>
      <c r="L17" s="14">
        <v>37</v>
      </c>
      <c r="M17" s="14">
        <v>8</v>
      </c>
      <c r="N17" s="14">
        <v>24</v>
      </c>
      <c r="O17" s="14">
        <v>5</v>
      </c>
      <c r="P17" s="14">
        <v>0</v>
      </c>
    </row>
    <row r="18" spans="1:16" ht="15">
      <c r="A18" s="22" t="str">
        <f>"020504"</f>
        <v>020504</v>
      </c>
      <c r="B18" s="12" t="s">
        <v>11</v>
      </c>
      <c r="C18" s="14">
        <v>3991</v>
      </c>
      <c r="D18" s="14">
        <v>3189</v>
      </c>
      <c r="E18" s="14">
        <v>3139</v>
      </c>
      <c r="F18" s="14">
        <v>50</v>
      </c>
      <c r="G18" s="14">
        <v>50</v>
      </c>
      <c r="H18" s="14">
        <v>49</v>
      </c>
      <c r="I18" s="14">
        <v>0</v>
      </c>
      <c r="J18" s="14">
        <v>1</v>
      </c>
      <c r="K18" s="14">
        <v>0</v>
      </c>
      <c r="L18" s="14">
        <v>30</v>
      </c>
      <c r="M18" s="14">
        <v>10</v>
      </c>
      <c r="N18" s="14">
        <v>19</v>
      </c>
      <c r="O18" s="14">
        <v>1</v>
      </c>
      <c r="P18" s="14">
        <v>0</v>
      </c>
    </row>
    <row r="19" spans="1:16" ht="15">
      <c r="A19" s="22" t="str">
        <f>"020505"</f>
        <v>020505</v>
      </c>
      <c r="B19" s="12" t="s">
        <v>12</v>
      </c>
      <c r="C19" s="14">
        <v>3982</v>
      </c>
      <c r="D19" s="14">
        <v>3223</v>
      </c>
      <c r="E19" s="14">
        <v>3198</v>
      </c>
      <c r="F19" s="14">
        <v>25</v>
      </c>
      <c r="G19" s="14">
        <v>25</v>
      </c>
      <c r="H19" s="14">
        <v>22</v>
      </c>
      <c r="I19" s="14">
        <v>3</v>
      </c>
      <c r="J19" s="14">
        <v>0</v>
      </c>
      <c r="K19" s="14">
        <v>0</v>
      </c>
      <c r="L19" s="14">
        <v>28</v>
      </c>
      <c r="M19" s="14">
        <v>12</v>
      </c>
      <c r="N19" s="14">
        <v>16</v>
      </c>
      <c r="O19" s="14">
        <v>0</v>
      </c>
      <c r="P19" s="14">
        <v>0</v>
      </c>
    </row>
    <row r="20" spans="1:16" ht="15">
      <c r="A20" s="22" t="str">
        <f>"020506"</f>
        <v>020506</v>
      </c>
      <c r="B20" s="12" t="s">
        <v>13</v>
      </c>
      <c r="C20" s="14">
        <v>3954</v>
      </c>
      <c r="D20" s="14">
        <v>3179</v>
      </c>
      <c r="E20" s="14">
        <v>3144</v>
      </c>
      <c r="F20" s="14">
        <v>35</v>
      </c>
      <c r="G20" s="14">
        <v>35</v>
      </c>
      <c r="H20" s="14">
        <v>31</v>
      </c>
      <c r="I20" s="14">
        <v>0</v>
      </c>
      <c r="J20" s="14">
        <v>4</v>
      </c>
      <c r="K20" s="14">
        <v>0</v>
      </c>
      <c r="L20" s="14">
        <v>42</v>
      </c>
      <c r="M20" s="14">
        <v>22</v>
      </c>
      <c r="N20" s="14">
        <v>16</v>
      </c>
      <c r="O20" s="14">
        <v>4</v>
      </c>
      <c r="P20" s="14">
        <v>0</v>
      </c>
    </row>
    <row r="21" spans="1:16" ht="15">
      <c r="A21" s="32" t="s">
        <v>84</v>
      </c>
      <c r="B21" s="33"/>
      <c r="C21" s="15">
        <f>SUM(C22:C30)</f>
        <v>59679</v>
      </c>
      <c r="D21" s="15">
        <f aca="true" t="shared" si="2" ref="D21:P21">SUM(D22:D30)</f>
        <v>49495</v>
      </c>
      <c r="E21" s="15">
        <f t="shared" si="2"/>
        <v>48439</v>
      </c>
      <c r="F21" s="15">
        <f t="shared" si="2"/>
        <v>1056</v>
      </c>
      <c r="G21" s="15">
        <f t="shared" si="2"/>
        <v>1041</v>
      </c>
      <c r="H21" s="15">
        <f t="shared" si="2"/>
        <v>848</v>
      </c>
      <c r="I21" s="15">
        <f t="shared" si="2"/>
        <v>62</v>
      </c>
      <c r="J21" s="15">
        <f t="shared" si="2"/>
        <v>131</v>
      </c>
      <c r="K21" s="15">
        <f t="shared" si="2"/>
        <v>15</v>
      </c>
      <c r="L21" s="15">
        <f t="shared" si="2"/>
        <v>1095</v>
      </c>
      <c r="M21" s="15">
        <f t="shared" si="2"/>
        <v>327</v>
      </c>
      <c r="N21" s="15">
        <f t="shared" si="2"/>
        <v>637</v>
      </c>
      <c r="O21" s="15">
        <f t="shared" si="2"/>
        <v>131</v>
      </c>
      <c r="P21" s="15">
        <f t="shared" si="2"/>
        <v>0</v>
      </c>
    </row>
    <row r="22" spans="1:16" ht="15">
      <c r="A22" s="22" t="str">
        <f>"020601"</f>
        <v>020601</v>
      </c>
      <c r="B22" s="12" t="s">
        <v>14</v>
      </c>
      <c r="C22" s="14">
        <v>4433</v>
      </c>
      <c r="D22" s="14">
        <v>3796</v>
      </c>
      <c r="E22" s="14">
        <v>3536</v>
      </c>
      <c r="F22" s="14">
        <v>260</v>
      </c>
      <c r="G22" s="14">
        <v>259</v>
      </c>
      <c r="H22" s="14">
        <v>228</v>
      </c>
      <c r="I22" s="14">
        <v>5</v>
      </c>
      <c r="J22" s="14">
        <v>26</v>
      </c>
      <c r="K22" s="14">
        <v>1</v>
      </c>
      <c r="L22" s="14">
        <v>108</v>
      </c>
      <c r="M22" s="14">
        <v>9</v>
      </c>
      <c r="N22" s="14">
        <v>73</v>
      </c>
      <c r="O22" s="14">
        <v>26</v>
      </c>
      <c r="P22" s="14">
        <v>0</v>
      </c>
    </row>
    <row r="23" spans="1:16" ht="15">
      <c r="A23" s="22" t="str">
        <f>"020602"</f>
        <v>020602</v>
      </c>
      <c r="B23" s="12" t="s">
        <v>15</v>
      </c>
      <c r="C23" s="14">
        <v>9831</v>
      </c>
      <c r="D23" s="14">
        <v>8250</v>
      </c>
      <c r="E23" s="14">
        <v>8196</v>
      </c>
      <c r="F23" s="14">
        <v>54</v>
      </c>
      <c r="G23" s="14">
        <v>54</v>
      </c>
      <c r="H23" s="14">
        <v>42</v>
      </c>
      <c r="I23" s="14">
        <v>3</v>
      </c>
      <c r="J23" s="14">
        <v>9</v>
      </c>
      <c r="K23" s="14">
        <v>0</v>
      </c>
      <c r="L23" s="14">
        <v>123</v>
      </c>
      <c r="M23" s="14">
        <v>15</v>
      </c>
      <c r="N23" s="14">
        <v>99</v>
      </c>
      <c r="O23" s="14">
        <v>9</v>
      </c>
      <c r="P23" s="14">
        <v>0</v>
      </c>
    </row>
    <row r="24" spans="1:16" ht="15">
      <c r="A24" s="22" t="str">
        <f>"020603"</f>
        <v>020603</v>
      </c>
      <c r="B24" s="12" t="s">
        <v>16</v>
      </c>
      <c r="C24" s="14">
        <v>5795</v>
      </c>
      <c r="D24" s="14">
        <v>4887</v>
      </c>
      <c r="E24" s="14">
        <v>4782</v>
      </c>
      <c r="F24" s="14">
        <v>105</v>
      </c>
      <c r="G24" s="14">
        <v>104</v>
      </c>
      <c r="H24" s="14">
        <v>73</v>
      </c>
      <c r="I24" s="14">
        <v>9</v>
      </c>
      <c r="J24" s="14">
        <v>22</v>
      </c>
      <c r="K24" s="14">
        <v>1</v>
      </c>
      <c r="L24" s="14">
        <v>108</v>
      </c>
      <c r="M24" s="14">
        <v>14</v>
      </c>
      <c r="N24" s="14">
        <v>72</v>
      </c>
      <c r="O24" s="14">
        <v>22</v>
      </c>
      <c r="P24" s="14">
        <v>0</v>
      </c>
    </row>
    <row r="25" spans="1:16" ht="15">
      <c r="A25" s="22" t="str">
        <f>"020604"</f>
        <v>020604</v>
      </c>
      <c r="B25" s="12" t="s">
        <v>17</v>
      </c>
      <c r="C25" s="14">
        <v>5658</v>
      </c>
      <c r="D25" s="14">
        <v>4823</v>
      </c>
      <c r="E25" s="14">
        <v>4660</v>
      </c>
      <c r="F25" s="14">
        <v>163</v>
      </c>
      <c r="G25" s="14">
        <v>163</v>
      </c>
      <c r="H25" s="14">
        <v>107</v>
      </c>
      <c r="I25" s="14">
        <v>19</v>
      </c>
      <c r="J25" s="14">
        <v>37</v>
      </c>
      <c r="K25" s="14">
        <v>0</v>
      </c>
      <c r="L25" s="14">
        <v>192</v>
      </c>
      <c r="M25" s="14">
        <v>70</v>
      </c>
      <c r="N25" s="14">
        <v>85</v>
      </c>
      <c r="O25" s="14">
        <v>37</v>
      </c>
      <c r="P25" s="14">
        <v>0</v>
      </c>
    </row>
    <row r="26" spans="1:16" ht="15">
      <c r="A26" s="22" t="str">
        <f>"020605"</f>
        <v>020605</v>
      </c>
      <c r="B26" s="12" t="s">
        <v>18</v>
      </c>
      <c r="C26" s="14">
        <v>4074</v>
      </c>
      <c r="D26" s="14">
        <v>3276</v>
      </c>
      <c r="E26" s="14">
        <v>3211</v>
      </c>
      <c r="F26" s="14">
        <v>65</v>
      </c>
      <c r="G26" s="14">
        <v>65</v>
      </c>
      <c r="H26" s="14">
        <v>60</v>
      </c>
      <c r="I26" s="14">
        <v>0</v>
      </c>
      <c r="J26" s="14">
        <v>5</v>
      </c>
      <c r="K26" s="14">
        <v>0</v>
      </c>
      <c r="L26" s="14">
        <v>120</v>
      </c>
      <c r="M26" s="14">
        <v>78</v>
      </c>
      <c r="N26" s="14">
        <v>37</v>
      </c>
      <c r="O26" s="14">
        <v>5</v>
      </c>
      <c r="P26" s="14">
        <v>0</v>
      </c>
    </row>
    <row r="27" spans="1:16" ht="15">
      <c r="A27" s="22" t="str">
        <f>"020606"</f>
        <v>020606</v>
      </c>
      <c r="B27" s="12" t="s">
        <v>19</v>
      </c>
      <c r="C27" s="14">
        <v>7312</v>
      </c>
      <c r="D27" s="14">
        <v>5907</v>
      </c>
      <c r="E27" s="14">
        <v>5821</v>
      </c>
      <c r="F27" s="14">
        <v>86</v>
      </c>
      <c r="G27" s="14">
        <v>86</v>
      </c>
      <c r="H27" s="14">
        <v>75</v>
      </c>
      <c r="I27" s="14">
        <v>5</v>
      </c>
      <c r="J27" s="14">
        <v>6</v>
      </c>
      <c r="K27" s="14">
        <v>0</v>
      </c>
      <c r="L27" s="14">
        <v>79</v>
      </c>
      <c r="M27" s="14">
        <v>15</v>
      </c>
      <c r="N27" s="14">
        <v>58</v>
      </c>
      <c r="O27" s="14">
        <v>6</v>
      </c>
      <c r="P27" s="14">
        <v>0</v>
      </c>
    </row>
    <row r="28" spans="1:16" ht="15">
      <c r="A28" s="22" t="str">
        <f>"020607"</f>
        <v>020607</v>
      </c>
      <c r="B28" s="12" t="s">
        <v>20</v>
      </c>
      <c r="C28" s="14">
        <v>9591</v>
      </c>
      <c r="D28" s="14">
        <v>7907</v>
      </c>
      <c r="E28" s="14">
        <v>7796</v>
      </c>
      <c r="F28" s="14">
        <v>111</v>
      </c>
      <c r="G28" s="14">
        <v>103</v>
      </c>
      <c r="H28" s="14">
        <v>82</v>
      </c>
      <c r="I28" s="14">
        <v>8</v>
      </c>
      <c r="J28" s="14">
        <v>13</v>
      </c>
      <c r="K28" s="14">
        <v>8</v>
      </c>
      <c r="L28" s="14">
        <v>121</v>
      </c>
      <c r="M28" s="14">
        <v>22</v>
      </c>
      <c r="N28" s="14">
        <v>86</v>
      </c>
      <c r="O28" s="14">
        <v>13</v>
      </c>
      <c r="P28" s="14">
        <v>0</v>
      </c>
    </row>
    <row r="29" spans="1:16" ht="15">
      <c r="A29" s="22" t="str">
        <f>"020608"</f>
        <v>020608</v>
      </c>
      <c r="B29" s="12" t="s">
        <v>21</v>
      </c>
      <c r="C29" s="14">
        <v>7890</v>
      </c>
      <c r="D29" s="14">
        <v>6475</v>
      </c>
      <c r="E29" s="14">
        <v>6336</v>
      </c>
      <c r="F29" s="14">
        <v>139</v>
      </c>
      <c r="G29" s="14">
        <v>137</v>
      </c>
      <c r="H29" s="14">
        <v>121</v>
      </c>
      <c r="I29" s="14">
        <v>10</v>
      </c>
      <c r="J29" s="14">
        <v>6</v>
      </c>
      <c r="K29" s="14">
        <v>2</v>
      </c>
      <c r="L29" s="14">
        <v>175</v>
      </c>
      <c r="M29" s="14">
        <v>89</v>
      </c>
      <c r="N29" s="14">
        <v>80</v>
      </c>
      <c r="O29" s="14">
        <v>6</v>
      </c>
      <c r="P29" s="14">
        <v>0</v>
      </c>
    </row>
    <row r="30" spans="1:16" ht="15">
      <c r="A30" s="22" t="str">
        <f>"020609"</f>
        <v>020609</v>
      </c>
      <c r="B30" s="12" t="s">
        <v>22</v>
      </c>
      <c r="C30" s="14">
        <v>5095</v>
      </c>
      <c r="D30" s="14">
        <v>4174</v>
      </c>
      <c r="E30" s="14">
        <v>4101</v>
      </c>
      <c r="F30" s="14">
        <v>73</v>
      </c>
      <c r="G30" s="14">
        <v>70</v>
      </c>
      <c r="H30" s="14">
        <v>60</v>
      </c>
      <c r="I30" s="14">
        <v>3</v>
      </c>
      <c r="J30" s="14">
        <v>7</v>
      </c>
      <c r="K30" s="14">
        <v>3</v>
      </c>
      <c r="L30" s="14">
        <v>69</v>
      </c>
      <c r="M30" s="14">
        <v>15</v>
      </c>
      <c r="N30" s="14">
        <v>47</v>
      </c>
      <c r="O30" s="14">
        <v>7</v>
      </c>
      <c r="P30" s="14">
        <v>0</v>
      </c>
    </row>
    <row r="31" spans="1:16" ht="15">
      <c r="A31" s="32" t="s">
        <v>23</v>
      </c>
      <c r="B31" s="33"/>
      <c r="C31" s="15">
        <f>SUM(C32:C35)</f>
        <v>41349</v>
      </c>
      <c r="D31" s="15">
        <f aca="true" t="shared" si="3" ref="D31:P31">SUM(D32:D35)</f>
        <v>34359</v>
      </c>
      <c r="E31" s="15">
        <f t="shared" si="3"/>
        <v>34192</v>
      </c>
      <c r="F31" s="15">
        <f t="shared" si="3"/>
        <v>167</v>
      </c>
      <c r="G31" s="15">
        <f t="shared" si="3"/>
        <v>166</v>
      </c>
      <c r="H31" s="15">
        <f t="shared" si="3"/>
        <v>129</v>
      </c>
      <c r="I31" s="15">
        <f t="shared" si="3"/>
        <v>3</v>
      </c>
      <c r="J31" s="15">
        <f t="shared" si="3"/>
        <v>34</v>
      </c>
      <c r="K31" s="15">
        <f t="shared" si="3"/>
        <v>1</v>
      </c>
      <c r="L31" s="15">
        <f t="shared" si="3"/>
        <v>512</v>
      </c>
      <c r="M31" s="15">
        <f t="shared" si="3"/>
        <v>190</v>
      </c>
      <c r="N31" s="15">
        <f t="shared" si="3"/>
        <v>288</v>
      </c>
      <c r="O31" s="15">
        <f t="shared" si="3"/>
        <v>34</v>
      </c>
      <c r="P31" s="15">
        <f t="shared" si="3"/>
        <v>0</v>
      </c>
    </row>
    <row r="32" spans="1:16" ht="15">
      <c r="A32" s="22" t="str">
        <f>"020701"</f>
        <v>020701</v>
      </c>
      <c r="B32" s="12" t="s">
        <v>24</v>
      </c>
      <c r="C32" s="14">
        <v>17718</v>
      </c>
      <c r="D32" s="14">
        <v>15002</v>
      </c>
      <c r="E32" s="14">
        <v>14956</v>
      </c>
      <c r="F32" s="14">
        <v>46</v>
      </c>
      <c r="G32" s="14">
        <v>46</v>
      </c>
      <c r="H32" s="14">
        <v>32</v>
      </c>
      <c r="I32" s="14">
        <v>1</v>
      </c>
      <c r="J32" s="14">
        <v>13</v>
      </c>
      <c r="K32" s="14">
        <v>0</v>
      </c>
      <c r="L32" s="14">
        <v>202</v>
      </c>
      <c r="M32" s="14">
        <v>35</v>
      </c>
      <c r="N32" s="14">
        <v>154</v>
      </c>
      <c r="O32" s="14">
        <v>13</v>
      </c>
      <c r="P32" s="14">
        <v>0</v>
      </c>
    </row>
    <row r="33" spans="1:16" ht="15">
      <c r="A33" s="22" t="str">
        <f>"020702"</f>
        <v>020702</v>
      </c>
      <c r="B33" s="12" t="s">
        <v>25</v>
      </c>
      <c r="C33" s="14">
        <v>8790</v>
      </c>
      <c r="D33" s="14">
        <v>6979</v>
      </c>
      <c r="E33" s="14">
        <v>6941</v>
      </c>
      <c r="F33" s="14">
        <v>38</v>
      </c>
      <c r="G33" s="14">
        <v>37</v>
      </c>
      <c r="H33" s="14">
        <v>31</v>
      </c>
      <c r="I33" s="14">
        <v>0</v>
      </c>
      <c r="J33" s="14">
        <v>6</v>
      </c>
      <c r="K33" s="14">
        <v>1</v>
      </c>
      <c r="L33" s="14">
        <v>181</v>
      </c>
      <c r="M33" s="14">
        <v>121</v>
      </c>
      <c r="N33" s="14">
        <v>54</v>
      </c>
      <c r="O33" s="14">
        <v>6</v>
      </c>
      <c r="P33" s="14">
        <v>0</v>
      </c>
    </row>
    <row r="34" spans="1:16" ht="15">
      <c r="A34" s="22" t="str">
        <f>"020703"</f>
        <v>020703</v>
      </c>
      <c r="B34" s="12" t="s">
        <v>26</v>
      </c>
      <c r="C34" s="14">
        <v>10475</v>
      </c>
      <c r="D34" s="14">
        <v>8762</v>
      </c>
      <c r="E34" s="14">
        <v>8699</v>
      </c>
      <c r="F34" s="14">
        <v>63</v>
      </c>
      <c r="G34" s="14">
        <v>63</v>
      </c>
      <c r="H34" s="14">
        <v>46</v>
      </c>
      <c r="I34" s="14">
        <v>2</v>
      </c>
      <c r="J34" s="14">
        <v>15</v>
      </c>
      <c r="K34" s="14">
        <v>0</v>
      </c>
      <c r="L34" s="14">
        <v>103</v>
      </c>
      <c r="M34" s="14">
        <v>29</v>
      </c>
      <c r="N34" s="14">
        <v>59</v>
      </c>
      <c r="O34" s="14">
        <v>15</v>
      </c>
      <c r="P34" s="14">
        <v>0</v>
      </c>
    </row>
    <row r="35" spans="1:16" ht="15">
      <c r="A35" s="22" t="str">
        <f>"020704"</f>
        <v>020704</v>
      </c>
      <c r="B35" s="12" t="s">
        <v>27</v>
      </c>
      <c r="C35" s="14">
        <v>4366</v>
      </c>
      <c r="D35" s="14">
        <v>3616</v>
      </c>
      <c r="E35" s="14">
        <v>3596</v>
      </c>
      <c r="F35" s="14">
        <v>20</v>
      </c>
      <c r="G35" s="14">
        <v>20</v>
      </c>
      <c r="H35" s="14">
        <v>20</v>
      </c>
      <c r="I35" s="14">
        <v>0</v>
      </c>
      <c r="J35" s="14">
        <v>0</v>
      </c>
      <c r="K35" s="14">
        <v>0</v>
      </c>
      <c r="L35" s="14">
        <v>26</v>
      </c>
      <c r="M35" s="14">
        <v>5</v>
      </c>
      <c r="N35" s="14">
        <v>21</v>
      </c>
      <c r="O35" s="14">
        <v>0</v>
      </c>
      <c r="P35" s="14">
        <v>0</v>
      </c>
    </row>
    <row r="36" spans="1:16" ht="15">
      <c r="A36" s="32" t="s">
        <v>28</v>
      </c>
      <c r="B36" s="33"/>
      <c r="C36" s="15">
        <f>SUM(C37:C43)</f>
        <v>51605</v>
      </c>
      <c r="D36" s="15">
        <f aca="true" t="shared" si="4" ref="D36:P36">SUM(D37:D43)</f>
        <v>42852</v>
      </c>
      <c r="E36" s="15">
        <f t="shared" si="4"/>
        <v>42430</v>
      </c>
      <c r="F36" s="15">
        <f t="shared" si="4"/>
        <v>422</v>
      </c>
      <c r="G36" s="15">
        <f t="shared" si="4"/>
        <v>417</v>
      </c>
      <c r="H36" s="15">
        <f t="shared" si="4"/>
        <v>316</v>
      </c>
      <c r="I36" s="15">
        <f t="shared" si="4"/>
        <v>23</v>
      </c>
      <c r="J36" s="15">
        <f t="shared" si="4"/>
        <v>78</v>
      </c>
      <c r="K36" s="15">
        <f t="shared" si="4"/>
        <v>5</v>
      </c>
      <c r="L36" s="15">
        <f t="shared" si="4"/>
        <v>689</v>
      </c>
      <c r="M36" s="15">
        <f t="shared" si="4"/>
        <v>166</v>
      </c>
      <c r="N36" s="15">
        <f t="shared" si="4"/>
        <v>445</v>
      </c>
      <c r="O36" s="15">
        <f t="shared" si="4"/>
        <v>78</v>
      </c>
      <c r="P36" s="15">
        <f t="shared" si="4"/>
        <v>0</v>
      </c>
    </row>
    <row r="37" spans="1:16" ht="15">
      <c r="A37" s="22" t="str">
        <f>"021001"</f>
        <v>021001</v>
      </c>
      <c r="B37" s="12" t="s">
        <v>29</v>
      </c>
      <c r="C37" s="14">
        <v>19465</v>
      </c>
      <c r="D37" s="14">
        <v>16518</v>
      </c>
      <c r="E37" s="14">
        <v>16427</v>
      </c>
      <c r="F37" s="14">
        <v>91</v>
      </c>
      <c r="G37" s="14">
        <v>90</v>
      </c>
      <c r="H37" s="14">
        <v>56</v>
      </c>
      <c r="I37" s="14">
        <v>4</v>
      </c>
      <c r="J37" s="14">
        <v>30</v>
      </c>
      <c r="K37" s="14">
        <v>1</v>
      </c>
      <c r="L37" s="14">
        <v>312</v>
      </c>
      <c r="M37" s="14">
        <v>69</v>
      </c>
      <c r="N37" s="14">
        <v>213</v>
      </c>
      <c r="O37" s="14">
        <v>30</v>
      </c>
      <c r="P37" s="14">
        <v>0</v>
      </c>
    </row>
    <row r="38" spans="1:16" ht="15">
      <c r="A38" s="22" t="str">
        <f>"021002"</f>
        <v>021002</v>
      </c>
      <c r="B38" s="12" t="s">
        <v>30</v>
      </c>
      <c r="C38" s="14">
        <v>3853</v>
      </c>
      <c r="D38" s="14">
        <v>3226</v>
      </c>
      <c r="E38" s="14">
        <v>3173</v>
      </c>
      <c r="F38" s="14">
        <v>53</v>
      </c>
      <c r="G38" s="14">
        <v>52</v>
      </c>
      <c r="H38" s="14">
        <v>47</v>
      </c>
      <c r="I38" s="14">
        <v>1</v>
      </c>
      <c r="J38" s="14">
        <v>4</v>
      </c>
      <c r="K38" s="14">
        <v>1</v>
      </c>
      <c r="L38" s="14">
        <v>58</v>
      </c>
      <c r="M38" s="14">
        <v>10</v>
      </c>
      <c r="N38" s="14">
        <v>44</v>
      </c>
      <c r="O38" s="14">
        <v>4</v>
      </c>
      <c r="P38" s="14">
        <v>0</v>
      </c>
    </row>
    <row r="39" spans="1:16" ht="15">
      <c r="A39" s="22" t="str">
        <f>"021003"</f>
        <v>021003</v>
      </c>
      <c r="B39" s="12" t="s">
        <v>31</v>
      </c>
      <c r="C39" s="14">
        <v>9583</v>
      </c>
      <c r="D39" s="14">
        <v>7825</v>
      </c>
      <c r="E39" s="14">
        <v>7732</v>
      </c>
      <c r="F39" s="14">
        <v>93</v>
      </c>
      <c r="G39" s="14">
        <v>91</v>
      </c>
      <c r="H39" s="14">
        <v>75</v>
      </c>
      <c r="I39" s="14">
        <v>1</v>
      </c>
      <c r="J39" s="14">
        <v>15</v>
      </c>
      <c r="K39" s="14">
        <v>2</v>
      </c>
      <c r="L39" s="14">
        <v>119</v>
      </c>
      <c r="M39" s="14">
        <v>35</v>
      </c>
      <c r="N39" s="14">
        <v>69</v>
      </c>
      <c r="O39" s="14">
        <v>15</v>
      </c>
      <c r="P39" s="14">
        <v>0</v>
      </c>
    </row>
    <row r="40" spans="1:16" ht="15">
      <c r="A40" s="22" t="str">
        <f>"021004"</f>
        <v>021004</v>
      </c>
      <c r="B40" s="12" t="s">
        <v>32</v>
      </c>
      <c r="C40" s="14">
        <v>6407</v>
      </c>
      <c r="D40" s="14">
        <v>5164</v>
      </c>
      <c r="E40" s="14">
        <v>5099</v>
      </c>
      <c r="F40" s="14">
        <v>65</v>
      </c>
      <c r="G40" s="14">
        <v>65</v>
      </c>
      <c r="H40" s="14">
        <v>56</v>
      </c>
      <c r="I40" s="14">
        <v>2</v>
      </c>
      <c r="J40" s="14">
        <v>7</v>
      </c>
      <c r="K40" s="14">
        <v>0</v>
      </c>
      <c r="L40" s="14">
        <v>59</v>
      </c>
      <c r="M40" s="14">
        <v>22</v>
      </c>
      <c r="N40" s="14">
        <v>30</v>
      </c>
      <c r="O40" s="14">
        <v>7</v>
      </c>
      <c r="P40" s="14">
        <v>0</v>
      </c>
    </row>
    <row r="41" spans="1:16" ht="15">
      <c r="A41" s="22" t="str">
        <f>"021005"</f>
        <v>021005</v>
      </c>
      <c r="B41" s="12" t="s">
        <v>33</v>
      </c>
      <c r="C41" s="14">
        <v>6279</v>
      </c>
      <c r="D41" s="14">
        <v>5212</v>
      </c>
      <c r="E41" s="14">
        <v>5138</v>
      </c>
      <c r="F41" s="14">
        <v>74</v>
      </c>
      <c r="G41" s="14">
        <v>74</v>
      </c>
      <c r="H41" s="14">
        <v>42</v>
      </c>
      <c r="I41" s="14">
        <v>14</v>
      </c>
      <c r="J41" s="14">
        <v>18</v>
      </c>
      <c r="K41" s="14">
        <v>0</v>
      </c>
      <c r="L41" s="14">
        <v>72</v>
      </c>
      <c r="M41" s="14">
        <v>12</v>
      </c>
      <c r="N41" s="14">
        <v>42</v>
      </c>
      <c r="O41" s="14">
        <v>18</v>
      </c>
      <c r="P41" s="14">
        <v>0</v>
      </c>
    </row>
    <row r="42" spans="1:16" ht="15">
      <c r="A42" s="22" t="str">
        <f>"021006"</f>
        <v>021006</v>
      </c>
      <c r="B42" s="12" t="s">
        <v>34</v>
      </c>
      <c r="C42" s="14">
        <v>1583</v>
      </c>
      <c r="D42" s="14">
        <v>1297</v>
      </c>
      <c r="E42" s="14">
        <v>1277</v>
      </c>
      <c r="F42" s="14">
        <v>20</v>
      </c>
      <c r="G42" s="14">
        <v>19</v>
      </c>
      <c r="H42" s="14">
        <v>18</v>
      </c>
      <c r="I42" s="14">
        <v>0</v>
      </c>
      <c r="J42" s="14">
        <v>1</v>
      </c>
      <c r="K42" s="14">
        <v>1</v>
      </c>
      <c r="L42" s="14">
        <v>19</v>
      </c>
      <c r="M42" s="14">
        <v>4</v>
      </c>
      <c r="N42" s="14">
        <v>14</v>
      </c>
      <c r="O42" s="14">
        <v>1</v>
      </c>
      <c r="P42" s="14">
        <v>0</v>
      </c>
    </row>
    <row r="43" spans="1:16" ht="15">
      <c r="A43" s="22" t="str">
        <f>"021007"</f>
        <v>021007</v>
      </c>
      <c r="B43" s="12" t="s">
        <v>35</v>
      </c>
      <c r="C43" s="14">
        <v>4435</v>
      </c>
      <c r="D43" s="14">
        <v>3610</v>
      </c>
      <c r="E43" s="14">
        <v>3584</v>
      </c>
      <c r="F43" s="14">
        <v>26</v>
      </c>
      <c r="G43" s="14">
        <v>26</v>
      </c>
      <c r="H43" s="14">
        <v>22</v>
      </c>
      <c r="I43" s="14">
        <v>1</v>
      </c>
      <c r="J43" s="14">
        <v>3</v>
      </c>
      <c r="K43" s="14">
        <v>0</v>
      </c>
      <c r="L43" s="14">
        <v>50</v>
      </c>
      <c r="M43" s="14">
        <v>14</v>
      </c>
      <c r="N43" s="14">
        <v>33</v>
      </c>
      <c r="O43" s="14">
        <v>3</v>
      </c>
      <c r="P43" s="14">
        <v>0</v>
      </c>
    </row>
    <row r="44" spans="1:16" ht="15">
      <c r="A44" s="32" t="s">
        <v>36</v>
      </c>
      <c r="B44" s="33"/>
      <c r="C44" s="15">
        <f>SUM(C45:C49)</f>
        <v>43579</v>
      </c>
      <c r="D44" s="15">
        <f aca="true" t="shared" si="5" ref="D44:P44">SUM(D45:D49)</f>
        <v>36298</v>
      </c>
      <c r="E44" s="15">
        <f t="shared" si="5"/>
        <v>35867</v>
      </c>
      <c r="F44" s="15">
        <f t="shared" si="5"/>
        <v>431</v>
      </c>
      <c r="G44" s="15">
        <f t="shared" si="5"/>
        <v>424</v>
      </c>
      <c r="H44" s="15">
        <f t="shared" si="5"/>
        <v>303</v>
      </c>
      <c r="I44" s="15">
        <f t="shared" si="5"/>
        <v>15</v>
      </c>
      <c r="J44" s="15">
        <f t="shared" si="5"/>
        <v>106</v>
      </c>
      <c r="K44" s="15">
        <f t="shared" si="5"/>
        <v>7</v>
      </c>
      <c r="L44" s="15">
        <f t="shared" si="5"/>
        <v>555</v>
      </c>
      <c r="M44" s="15">
        <f t="shared" si="5"/>
        <v>143</v>
      </c>
      <c r="N44" s="15">
        <f t="shared" si="5"/>
        <v>306</v>
      </c>
      <c r="O44" s="15">
        <f t="shared" si="5"/>
        <v>106</v>
      </c>
      <c r="P44" s="15">
        <f t="shared" si="5"/>
        <v>0</v>
      </c>
    </row>
    <row r="45" spans="1:16" ht="15">
      <c r="A45" s="22" t="str">
        <f>"021201"</f>
        <v>021201</v>
      </c>
      <c r="B45" s="12" t="s">
        <v>37</v>
      </c>
      <c r="C45" s="14">
        <v>9132</v>
      </c>
      <c r="D45" s="14">
        <v>7689</v>
      </c>
      <c r="E45" s="14">
        <v>7654</v>
      </c>
      <c r="F45" s="14">
        <v>35</v>
      </c>
      <c r="G45" s="14">
        <v>34</v>
      </c>
      <c r="H45" s="14">
        <v>23</v>
      </c>
      <c r="I45" s="14">
        <v>3</v>
      </c>
      <c r="J45" s="14">
        <v>8</v>
      </c>
      <c r="K45" s="14">
        <v>1</v>
      </c>
      <c r="L45" s="14">
        <v>108</v>
      </c>
      <c r="M45" s="14">
        <v>26</v>
      </c>
      <c r="N45" s="14">
        <v>74</v>
      </c>
      <c r="O45" s="14">
        <v>8</v>
      </c>
      <c r="P45" s="14">
        <v>0</v>
      </c>
    </row>
    <row r="46" spans="1:16" ht="15">
      <c r="A46" s="22" t="str">
        <f>"021202"</f>
        <v>021202</v>
      </c>
      <c r="B46" s="12" t="s">
        <v>38</v>
      </c>
      <c r="C46" s="14">
        <v>5704</v>
      </c>
      <c r="D46" s="14">
        <v>4683</v>
      </c>
      <c r="E46" s="14">
        <v>4570</v>
      </c>
      <c r="F46" s="14">
        <v>113</v>
      </c>
      <c r="G46" s="14">
        <v>112</v>
      </c>
      <c r="H46" s="14">
        <v>81</v>
      </c>
      <c r="I46" s="14">
        <v>2</v>
      </c>
      <c r="J46" s="14">
        <v>29</v>
      </c>
      <c r="K46" s="14">
        <v>1</v>
      </c>
      <c r="L46" s="14">
        <v>86</v>
      </c>
      <c r="M46" s="14">
        <v>17</v>
      </c>
      <c r="N46" s="14">
        <v>40</v>
      </c>
      <c r="O46" s="14">
        <v>29</v>
      </c>
      <c r="P46" s="14">
        <v>0</v>
      </c>
    </row>
    <row r="47" spans="1:16" ht="15">
      <c r="A47" s="22" t="str">
        <f>"021203"</f>
        <v>021203</v>
      </c>
      <c r="B47" s="12" t="s">
        <v>39</v>
      </c>
      <c r="C47" s="14">
        <v>16453</v>
      </c>
      <c r="D47" s="14">
        <v>13624</v>
      </c>
      <c r="E47" s="14">
        <v>13506</v>
      </c>
      <c r="F47" s="14">
        <v>118</v>
      </c>
      <c r="G47" s="14">
        <v>117</v>
      </c>
      <c r="H47" s="14">
        <v>72</v>
      </c>
      <c r="I47" s="14">
        <v>4</v>
      </c>
      <c r="J47" s="14">
        <v>41</v>
      </c>
      <c r="K47" s="14">
        <v>1</v>
      </c>
      <c r="L47" s="14">
        <v>194</v>
      </c>
      <c r="M47" s="14">
        <v>38</v>
      </c>
      <c r="N47" s="14">
        <v>115</v>
      </c>
      <c r="O47" s="14">
        <v>41</v>
      </c>
      <c r="P47" s="14">
        <v>0</v>
      </c>
    </row>
    <row r="48" spans="1:16" ht="15">
      <c r="A48" s="22" t="str">
        <f>"021204"</f>
        <v>021204</v>
      </c>
      <c r="B48" s="12" t="s">
        <v>40</v>
      </c>
      <c r="C48" s="14">
        <v>8212</v>
      </c>
      <c r="D48" s="14">
        <v>6885</v>
      </c>
      <c r="E48" s="14">
        <v>6793</v>
      </c>
      <c r="F48" s="14">
        <v>92</v>
      </c>
      <c r="G48" s="14">
        <v>89</v>
      </c>
      <c r="H48" s="14">
        <v>70</v>
      </c>
      <c r="I48" s="14">
        <v>1</v>
      </c>
      <c r="J48" s="14">
        <v>18</v>
      </c>
      <c r="K48" s="14">
        <v>3</v>
      </c>
      <c r="L48" s="14">
        <v>86</v>
      </c>
      <c r="M48" s="14">
        <v>24</v>
      </c>
      <c r="N48" s="14">
        <v>44</v>
      </c>
      <c r="O48" s="14">
        <v>18</v>
      </c>
      <c r="P48" s="14">
        <v>0</v>
      </c>
    </row>
    <row r="49" spans="1:16" ht="15">
      <c r="A49" s="22" t="str">
        <f>"021205"</f>
        <v>021205</v>
      </c>
      <c r="B49" s="12" t="s">
        <v>41</v>
      </c>
      <c r="C49" s="14">
        <v>4078</v>
      </c>
      <c r="D49" s="14">
        <v>3417</v>
      </c>
      <c r="E49" s="14">
        <v>3344</v>
      </c>
      <c r="F49" s="14">
        <v>73</v>
      </c>
      <c r="G49" s="14">
        <v>72</v>
      </c>
      <c r="H49" s="14">
        <v>57</v>
      </c>
      <c r="I49" s="14">
        <v>5</v>
      </c>
      <c r="J49" s="14">
        <v>10</v>
      </c>
      <c r="K49" s="14">
        <v>1</v>
      </c>
      <c r="L49" s="14">
        <v>81</v>
      </c>
      <c r="M49" s="14">
        <v>38</v>
      </c>
      <c r="N49" s="14">
        <v>33</v>
      </c>
      <c r="O49" s="14">
        <v>10</v>
      </c>
      <c r="P49" s="14">
        <v>0</v>
      </c>
    </row>
    <row r="50" spans="1:16" ht="15">
      <c r="A50" s="32" t="s">
        <v>42</v>
      </c>
      <c r="B50" s="33"/>
      <c r="C50" s="15">
        <f>SUM(C51:C57)</f>
        <v>84645</v>
      </c>
      <c r="D50" s="15">
        <f aca="true" t="shared" si="6" ref="D50:P50">SUM(D51:D57)</f>
        <v>70334</v>
      </c>
      <c r="E50" s="15">
        <f t="shared" si="6"/>
        <v>69632</v>
      </c>
      <c r="F50" s="15">
        <f t="shared" si="6"/>
        <v>702</v>
      </c>
      <c r="G50" s="15">
        <f t="shared" si="6"/>
        <v>699</v>
      </c>
      <c r="H50" s="15">
        <f t="shared" si="6"/>
        <v>417</v>
      </c>
      <c r="I50" s="15">
        <f t="shared" si="6"/>
        <v>72</v>
      </c>
      <c r="J50" s="15">
        <f t="shared" si="6"/>
        <v>210</v>
      </c>
      <c r="K50" s="15">
        <f t="shared" si="6"/>
        <v>3</v>
      </c>
      <c r="L50" s="15">
        <f t="shared" si="6"/>
        <v>1116</v>
      </c>
      <c r="M50" s="15">
        <f t="shared" si="6"/>
        <v>209</v>
      </c>
      <c r="N50" s="15">
        <f t="shared" si="6"/>
        <v>697</v>
      </c>
      <c r="O50" s="15">
        <f t="shared" si="6"/>
        <v>210</v>
      </c>
      <c r="P50" s="15">
        <f t="shared" si="6"/>
        <v>0</v>
      </c>
    </row>
    <row r="51" spans="1:16" ht="15">
      <c r="A51" s="22" t="str">
        <f>"022501"</f>
        <v>022501</v>
      </c>
      <c r="B51" s="12" t="s">
        <v>43</v>
      </c>
      <c r="C51" s="14">
        <v>3973</v>
      </c>
      <c r="D51" s="14">
        <v>3276</v>
      </c>
      <c r="E51" s="14">
        <v>3255</v>
      </c>
      <c r="F51" s="14">
        <v>21</v>
      </c>
      <c r="G51" s="14">
        <v>21</v>
      </c>
      <c r="H51" s="14">
        <v>17</v>
      </c>
      <c r="I51" s="14">
        <v>0</v>
      </c>
      <c r="J51" s="14">
        <v>4</v>
      </c>
      <c r="K51" s="14">
        <v>0</v>
      </c>
      <c r="L51" s="14">
        <v>46</v>
      </c>
      <c r="M51" s="14">
        <v>5</v>
      </c>
      <c r="N51" s="14">
        <v>37</v>
      </c>
      <c r="O51" s="14">
        <v>4</v>
      </c>
      <c r="P51" s="14">
        <v>0</v>
      </c>
    </row>
    <row r="52" spans="1:16" ht="15">
      <c r="A52" s="22" t="str">
        <f>"022502"</f>
        <v>022502</v>
      </c>
      <c r="B52" s="12" t="s">
        <v>44</v>
      </c>
      <c r="C52" s="14">
        <v>28080</v>
      </c>
      <c r="D52" s="14">
        <v>23951</v>
      </c>
      <c r="E52" s="14">
        <v>23726</v>
      </c>
      <c r="F52" s="14">
        <v>225</v>
      </c>
      <c r="G52" s="14">
        <v>224</v>
      </c>
      <c r="H52" s="14">
        <v>128</v>
      </c>
      <c r="I52" s="14">
        <v>35</v>
      </c>
      <c r="J52" s="14">
        <v>61</v>
      </c>
      <c r="K52" s="14">
        <v>1</v>
      </c>
      <c r="L52" s="14">
        <v>448</v>
      </c>
      <c r="M52" s="14">
        <v>86</v>
      </c>
      <c r="N52" s="14">
        <v>301</v>
      </c>
      <c r="O52" s="14">
        <v>61</v>
      </c>
      <c r="P52" s="14">
        <v>0</v>
      </c>
    </row>
    <row r="53" spans="1:16" ht="15">
      <c r="A53" s="22" t="str">
        <f>"022503"</f>
        <v>022503</v>
      </c>
      <c r="B53" s="12" t="s">
        <v>45</v>
      </c>
      <c r="C53" s="14">
        <v>21914</v>
      </c>
      <c r="D53" s="14">
        <v>18038</v>
      </c>
      <c r="E53" s="14">
        <v>17877</v>
      </c>
      <c r="F53" s="14">
        <v>161</v>
      </c>
      <c r="G53" s="14">
        <v>161</v>
      </c>
      <c r="H53" s="14">
        <v>64</v>
      </c>
      <c r="I53" s="14">
        <v>28</v>
      </c>
      <c r="J53" s="14">
        <v>69</v>
      </c>
      <c r="K53" s="14">
        <v>0</v>
      </c>
      <c r="L53" s="14">
        <v>270</v>
      </c>
      <c r="M53" s="14">
        <v>60</v>
      </c>
      <c r="N53" s="14">
        <v>141</v>
      </c>
      <c r="O53" s="14">
        <v>69</v>
      </c>
      <c r="P53" s="14">
        <v>0</v>
      </c>
    </row>
    <row r="54" spans="1:16" ht="15">
      <c r="A54" s="22" t="str">
        <f>"022504"</f>
        <v>022504</v>
      </c>
      <c r="B54" s="12" t="s">
        <v>46</v>
      </c>
      <c r="C54" s="14">
        <v>8580</v>
      </c>
      <c r="D54" s="14">
        <v>7001</v>
      </c>
      <c r="E54" s="14">
        <v>6946</v>
      </c>
      <c r="F54" s="14">
        <v>55</v>
      </c>
      <c r="G54" s="14">
        <v>55</v>
      </c>
      <c r="H54" s="14">
        <v>27</v>
      </c>
      <c r="I54" s="14">
        <v>1</v>
      </c>
      <c r="J54" s="14">
        <v>27</v>
      </c>
      <c r="K54" s="14">
        <v>0</v>
      </c>
      <c r="L54" s="14">
        <v>101</v>
      </c>
      <c r="M54" s="14">
        <v>18</v>
      </c>
      <c r="N54" s="14">
        <v>56</v>
      </c>
      <c r="O54" s="14">
        <v>27</v>
      </c>
      <c r="P54" s="14">
        <v>0</v>
      </c>
    </row>
    <row r="55" spans="1:16" ht="15">
      <c r="A55" s="22" t="str">
        <f>"022505"</f>
        <v>022505</v>
      </c>
      <c r="B55" s="12" t="s">
        <v>47</v>
      </c>
      <c r="C55" s="14">
        <v>5899</v>
      </c>
      <c r="D55" s="14">
        <v>4746</v>
      </c>
      <c r="E55" s="14">
        <v>4678</v>
      </c>
      <c r="F55" s="14">
        <v>68</v>
      </c>
      <c r="G55" s="14">
        <v>68</v>
      </c>
      <c r="H55" s="14">
        <v>59</v>
      </c>
      <c r="I55" s="14">
        <v>0</v>
      </c>
      <c r="J55" s="14">
        <v>9</v>
      </c>
      <c r="K55" s="14">
        <v>0</v>
      </c>
      <c r="L55" s="14">
        <v>55</v>
      </c>
      <c r="M55" s="14">
        <v>10</v>
      </c>
      <c r="N55" s="14">
        <v>36</v>
      </c>
      <c r="O55" s="14">
        <v>9</v>
      </c>
      <c r="P55" s="14">
        <v>0</v>
      </c>
    </row>
    <row r="56" spans="1:16" ht="15">
      <c r="A56" s="22" t="str">
        <f>"022506"</f>
        <v>022506</v>
      </c>
      <c r="B56" s="12" t="s">
        <v>48</v>
      </c>
      <c r="C56" s="14">
        <v>7904</v>
      </c>
      <c r="D56" s="14">
        <v>6603</v>
      </c>
      <c r="E56" s="14">
        <v>6551</v>
      </c>
      <c r="F56" s="14">
        <v>52</v>
      </c>
      <c r="G56" s="14">
        <v>52</v>
      </c>
      <c r="H56" s="14">
        <v>29</v>
      </c>
      <c r="I56" s="14">
        <v>2</v>
      </c>
      <c r="J56" s="14">
        <v>21</v>
      </c>
      <c r="K56" s="14">
        <v>0</v>
      </c>
      <c r="L56" s="14">
        <v>92</v>
      </c>
      <c r="M56" s="14">
        <v>15</v>
      </c>
      <c r="N56" s="14">
        <v>56</v>
      </c>
      <c r="O56" s="14">
        <v>21</v>
      </c>
      <c r="P56" s="14">
        <v>0</v>
      </c>
    </row>
    <row r="57" spans="1:16" ht="15">
      <c r="A57" s="22" t="str">
        <f>"022507"</f>
        <v>022507</v>
      </c>
      <c r="B57" s="12" t="s">
        <v>49</v>
      </c>
      <c r="C57" s="14">
        <v>8295</v>
      </c>
      <c r="D57" s="14">
        <v>6719</v>
      </c>
      <c r="E57" s="14">
        <v>6599</v>
      </c>
      <c r="F57" s="14">
        <v>120</v>
      </c>
      <c r="G57" s="14">
        <v>118</v>
      </c>
      <c r="H57" s="14">
        <v>93</v>
      </c>
      <c r="I57" s="14">
        <v>6</v>
      </c>
      <c r="J57" s="14">
        <v>19</v>
      </c>
      <c r="K57" s="14">
        <v>2</v>
      </c>
      <c r="L57" s="14">
        <v>104</v>
      </c>
      <c r="M57" s="14">
        <v>15</v>
      </c>
      <c r="N57" s="14">
        <v>70</v>
      </c>
      <c r="O57" s="14">
        <v>19</v>
      </c>
      <c r="P57" s="14">
        <v>0</v>
      </c>
    </row>
    <row r="58" spans="1:16" ht="15">
      <c r="A58" s="32" t="s">
        <v>50</v>
      </c>
      <c r="B58" s="33"/>
      <c r="C58" s="15">
        <f>SUM(C59:C64)</f>
        <v>41525</v>
      </c>
      <c r="D58" s="15">
        <f aca="true" t="shared" si="7" ref="D58:P58">SUM(D59:D64)</f>
        <v>34309</v>
      </c>
      <c r="E58" s="15">
        <f t="shared" si="7"/>
        <v>34094</v>
      </c>
      <c r="F58" s="15">
        <f t="shared" si="7"/>
        <v>215</v>
      </c>
      <c r="G58" s="15">
        <f t="shared" si="7"/>
        <v>212</v>
      </c>
      <c r="H58" s="15">
        <f t="shared" si="7"/>
        <v>167</v>
      </c>
      <c r="I58" s="15">
        <f t="shared" si="7"/>
        <v>0</v>
      </c>
      <c r="J58" s="15">
        <f t="shared" si="7"/>
        <v>45</v>
      </c>
      <c r="K58" s="15">
        <f t="shared" si="7"/>
        <v>3</v>
      </c>
      <c r="L58" s="15">
        <f t="shared" si="7"/>
        <v>457</v>
      </c>
      <c r="M58" s="15">
        <f t="shared" si="7"/>
        <v>122</v>
      </c>
      <c r="N58" s="15">
        <f t="shared" si="7"/>
        <v>290</v>
      </c>
      <c r="O58" s="15">
        <f t="shared" si="7"/>
        <v>45</v>
      </c>
      <c r="P58" s="15">
        <f t="shared" si="7"/>
        <v>0</v>
      </c>
    </row>
    <row r="59" spans="1:16" ht="15">
      <c r="A59" s="22" t="str">
        <f>"022601"</f>
        <v>022601</v>
      </c>
      <c r="B59" s="12" t="s">
        <v>51</v>
      </c>
      <c r="C59" s="14">
        <v>3461</v>
      </c>
      <c r="D59" s="14">
        <v>2880</v>
      </c>
      <c r="E59" s="14">
        <v>2848</v>
      </c>
      <c r="F59" s="14">
        <v>32</v>
      </c>
      <c r="G59" s="14">
        <v>32</v>
      </c>
      <c r="H59" s="14">
        <v>20</v>
      </c>
      <c r="I59" s="14">
        <v>0</v>
      </c>
      <c r="J59" s="14">
        <v>12</v>
      </c>
      <c r="K59" s="14">
        <v>0</v>
      </c>
      <c r="L59" s="14">
        <v>52</v>
      </c>
      <c r="M59" s="14">
        <v>9</v>
      </c>
      <c r="N59" s="14">
        <v>31</v>
      </c>
      <c r="O59" s="14">
        <v>12</v>
      </c>
      <c r="P59" s="14">
        <v>0</v>
      </c>
    </row>
    <row r="60" spans="1:16" ht="15">
      <c r="A60" s="22" t="str">
        <f>"022602"</f>
        <v>022602</v>
      </c>
      <c r="B60" s="12" t="s">
        <v>52</v>
      </c>
      <c r="C60" s="14">
        <v>14395</v>
      </c>
      <c r="D60" s="14">
        <v>12043</v>
      </c>
      <c r="E60" s="14">
        <v>11980</v>
      </c>
      <c r="F60" s="14">
        <v>63</v>
      </c>
      <c r="G60" s="14">
        <v>63</v>
      </c>
      <c r="H60" s="14">
        <v>47</v>
      </c>
      <c r="I60" s="14">
        <v>0</v>
      </c>
      <c r="J60" s="14">
        <v>16</v>
      </c>
      <c r="K60" s="14">
        <v>0</v>
      </c>
      <c r="L60" s="14">
        <v>181</v>
      </c>
      <c r="M60" s="14">
        <v>59</v>
      </c>
      <c r="N60" s="14">
        <v>106</v>
      </c>
      <c r="O60" s="14">
        <v>16</v>
      </c>
      <c r="P60" s="14">
        <v>0</v>
      </c>
    </row>
    <row r="61" spans="1:16" ht="15">
      <c r="A61" s="22" t="str">
        <f>"022603"</f>
        <v>022603</v>
      </c>
      <c r="B61" s="12" t="s">
        <v>53</v>
      </c>
      <c r="C61" s="14">
        <v>4489</v>
      </c>
      <c r="D61" s="14">
        <v>3637</v>
      </c>
      <c r="E61" s="14">
        <v>3611</v>
      </c>
      <c r="F61" s="14">
        <v>26</v>
      </c>
      <c r="G61" s="14">
        <v>25</v>
      </c>
      <c r="H61" s="14">
        <v>24</v>
      </c>
      <c r="I61" s="14">
        <v>0</v>
      </c>
      <c r="J61" s="14">
        <v>1</v>
      </c>
      <c r="K61" s="14">
        <v>1</v>
      </c>
      <c r="L61" s="14">
        <v>23</v>
      </c>
      <c r="M61" s="14">
        <v>5</v>
      </c>
      <c r="N61" s="14">
        <v>17</v>
      </c>
      <c r="O61" s="14">
        <v>1</v>
      </c>
      <c r="P61" s="14">
        <v>0</v>
      </c>
    </row>
    <row r="62" spans="1:16" ht="15">
      <c r="A62" s="22" t="str">
        <f>"022604"</f>
        <v>022604</v>
      </c>
      <c r="B62" s="12" t="s">
        <v>54</v>
      </c>
      <c r="C62" s="14">
        <v>7289</v>
      </c>
      <c r="D62" s="14">
        <v>6010</v>
      </c>
      <c r="E62" s="14">
        <v>5962</v>
      </c>
      <c r="F62" s="14">
        <v>48</v>
      </c>
      <c r="G62" s="14">
        <v>47</v>
      </c>
      <c r="H62" s="14">
        <v>32</v>
      </c>
      <c r="I62" s="14">
        <v>0</v>
      </c>
      <c r="J62" s="14">
        <v>15</v>
      </c>
      <c r="K62" s="14">
        <v>1</v>
      </c>
      <c r="L62" s="14">
        <v>77</v>
      </c>
      <c r="M62" s="14">
        <v>13</v>
      </c>
      <c r="N62" s="14">
        <v>49</v>
      </c>
      <c r="O62" s="14">
        <v>15</v>
      </c>
      <c r="P62" s="14">
        <v>0</v>
      </c>
    </row>
    <row r="63" spans="1:16" ht="15">
      <c r="A63" s="22" t="str">
        <f>"022605"</f>
        <v>022605</v>
      </c>
      <c r="B63" s="12" t="s">
        <v>55</v>
      </c>
      <c r="C63" s="14">
        <v>5098</v>
      </c>
      <c r="D63" s="14">
        <v>4217</v>
      </c>
      <c r="E63" s="14">
        <v>4200</v>
      </c>
      <c r="F63" s="14">
        <v>17</v>
      </c>
      <c r="G63" s="14">
        <v>16</v>
      </c>
      <c r="H63" s="14">
        <v>16</v>
      </c>
      <c r="I63" s="14">
        <v>0</v>
      </c>
      <c r="J63" s="14">
        <v>0</v>
      </c>
      <c r="K63" s="14">
        <v>1</v>
      </c>
      <c r="L63" s="14">
        <v>52</v>
      </c>
      <c r="M63" s="14">
        <v>19</v>
      </c>
      <c r="N63" s="14">
        <v>33</v>
      </c>
      <c r="O63" s="14">
        <v>0</v>
      </c>
      <c r="P63" s="14">
        <v>0</v>
      </c>
    </row>
    <row r="64" spans="1:16" ht="15">
      <c r="A64" s="22" t="str">
        <f>"022606"</f>
        <v>022606</v>
      </c>
      <c r="B64" s="12" t="s">
        <v>56</v>
      </c>
      <c r="C64" s="14">
        <v>6793</v>
      </c>
      <c r="D64" s="14">
        <v>5522</v>
      </c>
      <c r="E64" s="14">
        <v>5493</v>
      </c>
      <c r="F64" s="14">
        <v>29</v>
      </c>
      <c r="G64" s="14">
        <v>29</v>
      </c>
      <c r="H64" s="14">
        <v>28</v>
      </c>
      <c r="I64" s="14">
        <v>0</v>
      </c>
      <c r="J64" s="14">
        <v>1</v>
      </c>
      <c r="K64" s="14">
        <v>0</v>
      </c>
      <c r="L64" s="14">
        <v>72</v>
      </c>
      <c r="M64" s="14">
        <v>17</v>
      </c>
      <c r="N64" s="14">
        <v>54</v>
      </c>
      <c r="O64" s="14">
        <v>1</v>
      </c>
      <c r="P64" s="14">
        <v>0</v>
      </c>
    </row>
    <row r="65" spans="1:16" ht="15">
      <c r="A65" s="23" t="str">
        <f>"026101"</f>
        <v>026101</v>
      </c>
      <c r="B65" s="17" t="s">
        <v>57</v>
      </c>
      <c r="C65" s="15">
        <v>71427</v>
      </c>
      <c r="D65" s="15">
        <v>60706</v>
      </c>
      <c r="E65" s="15">
        <v>59970</v>
      </c>
      <c r="F65" s="15">
        <v>736</v>
      </c>
      <c r="G65" s="15">
        <v>733</v>
      </c>
      <c r="H65" s="15">
        <v>383</v>
      </c>
      <c r="I65" s="15">
        <v>105</v>
      </c>
      <c r="J65" s="15">
        <v>245</v>
      </c>
      <c r="K65" s="15">
        <v>3</v>
      </c>
      <c r="L65" s="15">
        <v>1347</v>
      </c>
      <c r="M65" s="15">
        <v>221</v>
      </c>
      <c r="N65" s="15">
        <v>881</v>
      </c>
      <c r="O65" s="15">
        <v>245</v>
      </c>
      <c r="P65" s="16">
        <v>0</v>
      </c>
    </row>
    <row r="66" spans="1:18" ht="15">
      <c r="A66" s="30" t="s">
        <v>58</v>
      </c>
      <c r="B66" s="31"/>
      <c r="C66" s="18">
        <f>SUM(C7:C64)/2+C65</f>
        <v>527343</v>
      </c>
      <c r="D66" s="18">
        <f aca="true" t="shared" si="8" ref="D66:P66">SUM(D7:D64)/2+D65</f>
        <v>437467</v>
      </c>
      <c r="E66" s="18">
        <f t="shared" si="8"/>
        <v>432970</v>
      </c>
      <c r="F66" s="18">
        <f t="shared" si="8"/>
        <v>4497</v>
      </c>
      <c r="G66" s="18">
        <f t="shared" si="8"/>
        <v>4456</v>
      </c>
      <c r="H66" s="18">
        <f t="shared" si="8"/>
        <v>3203</v>
      </c>
      <c r="I66" s="18">
        <f t="shared" si="8"/>
        <v>295</v>
      </c>
      <c r="J66" s="18">
        <f t="shared" si="8"/>
        <v>958</v>
      </c>
      <c r="K66" s="18">
        <f t="shared" si="8"/>
        <v>41</v>
      </c>
      <c r="L66" s="18">
        <f t="shared" si="8"/>
        <v>7064</v>
      </c>
      <c r="M66" s="18">
        <f t="shared" si="8"/>
        <v>1753</v>
      </c>
      <c r="N66" s="18">
        <f t="shared" si="8"/>
        <v>4353</v>
      </c>
      <c r="O66" s="18">
        <f t="shared" si="8"/>
        <v>958</v>
      </c>
      <c r="P66" s="18">
        <f t="shared" si="8"/>
        <v>0</v>
      </c>
      <c r="R66" s="19"/>
    </row>
    <row r="67" spans="16:18" ht="15">
      <c r="P67" s="19"/>
      <c r="R67" s="19"/>
    </row>
    <row r="68" ht="15">
      <c r="P68" s="19"/>
    </row>
    <row r="69" ht="15">
      <c r="P69" s="19"/>
    </row>
    <row r="70" ht="15">
      <c r="P70" s="19"/>
    </row>
  </sheetData>
  <sheetProtection/>
  <mergeCells count="20">
    <mergeCell ref="D4:F4"/>
    <mergeCell ref="G4:K4"/>
    <mergeCell ref="L4:P4"/>
    <mergeCell ref="A44:B44"/>
    <mergeCell ref="A50:B50"/>
    <mergeCell ref="A58:B58"/>
    <mergeCell ref="B4:B6"/>
    <mergeCell ref="D5:D6"/>
    <mergeCell ref="H5:H6"/>
    <mergeCell ref="I5:I6"/>
    <mergeCell ref="J5:J6"/>
    <mergeCell ref="M5:M6"/>
    <mergeCell ref="N5:N6"/>
    <mergeCell ref="O5:O6"/>
    <mergeCell ref="A66:B66"/>
    <mergeCell ref="A7:B7"/>
    <mergeCell ref="A14:B14"/>
    <mergeCell ref="A21:B21"/>
    <mergeCell ref="A31:B31"/>
    <mergeCell ref="A36:B36"/>
  </mergeCells>
  <printOptions/>
  <pageMargins left="1.0236220472440944" right="0.2362204724409449" top="0.15748031496062992" bottom="0.15748031496062992" header="0" footer="0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Arciszewska-Dolat</dc:creator>
  <cp:keywords/>
  <dc:description/>
  <cp:lastModifiedBy>Marek Kameduła</cp:lastModifiedBy>
  <cp:lastPrinted>2021-01-11T12:22:21Z</cp:lastPrinted>
  <dcterms:created xsi:type="dcterms:W3CDTF">2020-04-24T08:57:04Z</dcterms:created>
  <dcterms:modified xsi:type="dcterms:W3CDTF">2021-01-13T10:08:02Z</dcterms:modified>
  <cp:category/>
  <cp:version/>
  <cp:contentType/>
  <cp:contentStatus/>
</cp:coreProperties>
</file>