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gminy_dane_zbiorcze_20170410_14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<sst xmlns="http://schemas.openxmlformats.org/spreadsheetml/2006/main" count="78" uniqueCount="74">
  <si>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Gmina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</si>
  <si>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</si>
  <si>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</si>
  <si>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</si>
  <si>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</si>
  <si>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</si>
  <si>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</si>
  <si>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</si>
  <si>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</si>
  <si>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</si>
  <si>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</si>
  <si>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</si>
  <si>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</si>
  <si>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</si>
  <si>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</si>
  <si>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</si>
  <si>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m. Kamienna Góra</t>
  </si>
  <si>
    <t>gm. Kamienna Góra</t>
  </si>
  <si>
    <t>gm. Lubawka</t>
  </si>
  <si>
    <t>gm. Marciszów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</si>
  <si>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</si>
  <si>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</si>
  <si>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</si>
  <si>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</si>
  <si>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</si>
  <si>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</si>
  <si>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</si>
  <si>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gm. Gryfów Śląski</t>
  </si>
  <si>
    <t>gm. Lubomierz</t>
  </si>
  <si>
    <t>gm. Lwówek Śląski</t>
  </si>
  <si>
    <t>gm. Mirsk</t>
  </si>
  <si>
    <t>gm. Wleń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</si>
  <si>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</si>
  <si>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</si>
  <si>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</si>
  <si>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</si>
  <si>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</si>
  <si>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</si>
  <si>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</si>
  <si>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</si>
  <si>
    <t>Kod</t>
  </si>
  <si>
    <t>Liczba</t>
  </si>
  <si>
    <t xml:space="preserve">       Liczba </t>
  </si>
  <si>
    <t>wyborców</t>
  </si>
  <si>
    <t>Informacje dodatkowe</t>
  </si>
  <si>
    <t>Teryt.</t>
  </si>
  <si>
    <t>mieszkańców</t>
  </si>
  <si>
    <t>ogółem</t>
  </si>
  <si>
    <t>wpisanych</t>
  </si>
  <si>
    <t>o dopisaniu do rejestru wyborców</t>
  </si>
  <si>
    <t>o skresleniu z rejestru wyborców</t>
  </si>
  <si>
    <t>z urzędu</t>
  </si>
  <si>
    <t>na wniosek</t>
  </si>
  <si>
    <t>w części A</t>
  </si>
  <si>
    <t>w części B</t>
  </si>
  <si>
    <t>Z2A</t>
  </si>
  <si>
    <t>Z2B</t>
  </si>
  <si>
    <t>Z2C</t>
  </si>
  <si>
    <t>ZUE</t>
  </si>
  <si>
    <t>skreślonych</t>
  </si>
  <si>
    <t>R41</t>
  </si>
  <si>
    <t>R42</t>
  </si>
  <si>
    <t>R43</t>
  </si>
  <si>
    <t>R41b</t>
  </si>
  <si>
    <t>RUE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</si>
  <si>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</si>
  <si>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</si>
  <si>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</si>
  <si>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</si>
  <si>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</si>
  <si>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</si>
  <si>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Suma wg stanu na dzień 31.03.2017 r.</t>
  </si>
  <si>
    <t>Krajowe Biuro Wyborcze Delegatura w Jeleniej Górze</t>
  </si>
  <si>
    <t>Meldunek o stanie rejestru wyborców według stanu na dzień 31.03.2017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</si>
</sst>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39" fillId="34" borderId="27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0" fontId="39" fillId="36" borderId="29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39" fillId="35" borderId="31" xfId="0" applyFont="1" applyFill="1" applyBorder="1" applyAlignment="1">
      <alignment horizontal="center"/>
    </xf>
    <xf numFmtId="0" fontId="39" fillId="35" borderId="32" xfId="0" applyFont="1" applyFill="1" applyBorder="1" applyAlignment="1">
      <alignment horizontal="center"/>
    </xf>
    <xf numFmtId="3" fontId="40" fillId="0" borderId="33" xfId="0" applyNumberFormat="1" applyFont="1" applyBorder="1" applyAlignment="1">
      <alignment horizontal="center"/>
    </xf>
    <xf numFmtId="3" fontId="40" fillId="0" borderId="34" xfId="0" applyNumberFormat="1" applyFont="1" applyBorder="1" applyAlignment="1">
      <alignment horizontal="center"/>
    </xf>
    <xf numFmtId="3" fontId="40" fillId="0" borderId="35" xfId="0" applyNumberFormat="1" applyFont="1" applyBorder="1" applyAlignment="1">
      <alignment horizontal="center"/>
    </xf>
    <xf numFmtId="0" fontId="41" fillId="37" borderId="36" xfId="0" applyFont="1" applyFill="1" applyBorder="1" applyAlignment="1">
      <alignment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2" fillId="0" borderId="39" xfId="0" applyFont="1" applyBorder="1" applyAlignment="1">
      <alignment/>
    </xf>
    <xf numFmtId="3" fontId="40" fillId="0" borderId="4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3" fontId="41" fillId="0" borderId="33" xfId="0" applyNumberFormat="1" applyFont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0" fontId="43" fillId="33" borderId="34" xfId="0" applyFont="1" applyFill="1" applyBorder="1" applyAlignment="1">
      <alignment horizontal="center"/>
    </xf>
    <xf numFmtId="0" fontId="43" fillId="33" borderId="44" xfId="0" applyFont="1" applyFill="1" applyBorder="1" applyAlignment="1">
      <alignment horizontal="center"/>
    </xf>
    <xf numFmtId="0" fontId="40" fillId="0" borderId="45" xfId="0" applyFont="1" applyFill="1" applyBorder="1" applyAlignment="1">
      <alignment/>
    </xf>
    <xf numFmtId="3" fontId="34" fillId="0" borderId="45" xfId="0" applyNumberFormat="1" applyFont="1" applyFill="1" applyBorder="1" applyAlignment="1">
      <alignment horizontal="center"/>
    </xf>
    <xf numFmtId="0" fontId="43" fillId="33" borderId="43" xfId="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C1">
      <selection activeCell="C54" sqref="C54"/>
    </sheetView>
  </sheetViews>
  <sheetFormatPr defaultColWidth="9.140625" defaultRowHeight="15"/>
  <cols>
    <col min="2" max="2" width="23.28125" style="0" customWidth="1"/>
    <col min="3" max="3" width="15.00390625" style="0" customWidth="1"/>
    <col min="13" max="13" width="10.28125" style="0" customWidth="1"/>
  </cols>
  <sheetData>
    <row r="1" spans="1:6" ht="15">
      <c r="A1" s="39" t="s">
        <v>72</v>
      </c>
      <c r="B1" s="39"/>
      <c r="C1" s="39"/>
      <c r="D1" s="39"/>
      <c r="E1" s="39"/>
      <c r="F1" s="39"/>
    </row>
    <row r="2" spans="1:6" ht="15.75" thickBot="1">
      <c r="A2" s="39" t="s">
        <v>73</v>
      </c>
      <c r="B2" s="39"/>
      <c r="C2" s="39"/>
      <c r="D2" s="39"/>
      <c r="E2" s="39"/>
      <c r="F2" s="39"/>
    </row>
    <row r="3" spans="1:18" ht="15">
      <c r="A3" s="41" t="s">
        <v>40</v>
      </c>
      <c r="B3" s="1"/>
      <c r="C3" s="2" t="s">
        <v>41</v>
      </c>
      <c r="D3" s="3" t="s">
        <v>42</v>
      </c>
      <c r="E3" s="4" t="s">
        <v>43</v>
      </c>
      <c r="F3" s="5"/>
      <c r="G3" s="6"/>
      <c r="H3" s="7"/>
      <c r="I3" s="7" t="s">
        <v>44</v>
      </c>
      <c r="J3" s="7"/>
      <c r="K3" s="7"/>
      <c r="L3" s="8"/>
      <c r="M3" s="28" t="s">
        <v>41</v>
      </c>
      <c r="N3" s="9"/>
      <c r="O3" s="10" t="s">
        <v>44</v>
      </c>
      <c r="P3" s="10"/>
      <c r="Q3" s="10"/>
      <c r="R3" s="11"/>
    </row>
    <row r="4" spans="1:18" ht="15">
      <c r="A4" s="42" t="s">
        <v>45</v>
      </c>
      <c r="B4" s="12" t="s">
        <v>0</v>
      </c>
      <c r="C4" s="13" t="s">
        <v>46</v>
      </c>
      <c r="D4" s="44" t="s">
        <v>47</v>
      </c>
      <c r="E4" s="45" t="s">
        <v>48</v>
      </c>
      <c r="F4" s="46" t="s">
        <v>48</v>
      </c>
      <c r="G4" s="14"/>
      <c r="H4" s="15"/>
      <c r="I4" s="15" t="s">
        <v>49</v>
      </c>
      <c r="J4" s="15"/>
      <c r="K4" s="15"/>
      <c r="L4" s="16"/>
      <c r="M4" s="29" t="s">
        <v>43</v>
      </c>
      <c r="N4" s="17"/>
      <c r="O4" s="18" t="s">
        <v>50</v>
      </c>
      <c r="P4" s="18"/>
      <c r="Q4" s="18"/>
      <c r="R4" s="19"/>
    </row>
    <row r="5" spans="1:18" ht="15.75" thickBot="1">
      <c r="A5" s="43"/>
      <c r="B5" s="20"/>
      <c r="C5" s="21"/>
      <c r="D5" s="49"/>
      <c r="E5" s="50" t="s">
        <v>51</v>
      </c>
      <c r="F5" s="51" t="s">
        <v>52</v>
      </c>
      <c r="G5" s="22" t="s">
        <v>53</v>
      </c>
      <c r="H5" s="27" t="s">
        <v>54</v>
      </c>
      <c r="I5" s="23" t="s">
        <v>55</v>
      </c>
      <c r="J5" s="23" t="s">
        <v>56</v>
      </c>
      <c r="K5" s="23" t="s">
        <v>57</v>
      </c>
      <c r="L5" s="24" t="s">
        <v>58</v>
      </c>
      <c r="M5" s="30" t="s">
        <v>59</v>
      </c>
      <c r="N5" s="25" t="s">
        <v>60</v>
      </c>
      <c r="O5" s="25" t="s">
        <v>61</v>
      </c>
      <c r="P5" s="25" t="s">
        <v>62</v>
      </c>
      <c r="Q5" s="25" t="s">
        <v>63</v>
      </c>
      <c r="R5" s="26" t="s">
        <v>64</v>
      </c>
    </row>
    <row r="6" spans="1:18" ht="15">
      <c r="A6" s="34"/>
      <c r="B6" s="47" t="s">
        <v>65</v>
      </c>
      <c r="C6" s="48">
        <f>SUM(C7:C12)</f>
        <v>86763</v>
      </c>
      <c r="D6" s="48">
        <f aca="true" t="shared" si="0" ref="D6:R6">SUM(D7:D12)</f>
        <v>70848</v>
      </c>
      <c r="E6" s="48">
        <f t="shared" si="0"/>
        <v>70415</v>
      </c>
      <c r="F6" s="48">
        <f t="shared" si="0"/>
        <v>433</v>
      </c>
      <c r="G6" s="48">
        <f t="shared" si="0"/>
        <v>431</v>
      </c>
      <c r="H6" s="48">
        <f t="shared" si="0"/>
        <v>2</v>
      </c>
      <c r="I6" s="48">
        <f t="shared" si="0"/>
        <v>367</v>
      </c>
      <c r="J6" s="48">
        <f t="shared" si="0"/>
        <v>12</v>
      </c>
      <c r="K6" s="48">
        <f t="shared" si="0"/>
        <v>52</v>
      </c>
      <c r="L6" s="48">
        <f t="shared" si="0"/>
        <v>2</v>
      </c>
      <c r="M6" s="48">
        <f t="shared" si="0"/>
        <v>500</v>
      </c>
      <c r="N6" s="48">
        <f t="shared" si="0"/>
        <v>175</v>
      </c>
      <c r="O6" s="48">
        <f t="shared" si="0"/>
        <v>273</v>
      </c>
      <c r="P6" s="48">
        <f t="shared" si="0"/>
        <v>52</v>
      </c>
      <c r="Q6" s="48">
        <f t="shared" si="0"/>
        <v>0</v>
      </c>
      <c r="R6" s="48">
        <f t="shared" si="0"/>
        <v>0</v>
      </c>
    </row>
    <row r="7" spans="1:18" ht="15">
      <c r="A7" s="35" t="str">
        <f>"020101"</f>
        <v>020101</v>
      </c>
      <c r="B7" s="40" t="s">
        <v>1</v>
      </c>
      <c r="C7" s="40">
        <v>37028</v>
      </c>
      <c r="D7" s="40">
        <v>31015</v>
      </c>
      <c r="E7" s="40">
        <v>30946</v>
      </c>
      <c r="F7" s="40">
        <v>69</v>
      </c>
      <c r="G7" s="40">
        <v>69</v>
      </c>
      <c r="H7" s="40">
        <v>0</v>
      </c>
      <c r="I7" s="40">
        <v>54</v>
      </c>
      <c r="J7" s="40">
        <v>6</v>
      </c>
      <c r="K7" s="40">
        <v>9</v>
      </c>
      <c r="L7" s="40">
        <v>0</v>
      </c>
      <c r="M7" s="40">
        <v>245</v>
      </c>
      <c r="N7" s="40">
        <v>70</v>
      </c>
      <c r="O7" s="40">
        <v>166</v>
      </c>
      <c r="P7" s="40">
        <v>9</v>
      </c>
      <c r="Q7" s="40">
        <v>0</v>
      </c>
      <c r="R7" s="40">
        <v>0</v>
      </c>
    </row>
    <row r="8" spans="1:18" ht="15">
      <c r="A8" s="35" t="str">
        <f>"020102"</f>
        <v>020102</v>
      </c>
      <c r="B8" s="40" t="s">
        <v>2</v>
      </c>
      <c r="C8" s="40">
        <v>13852</v>
      </c>
      <c r="D8" s="40">
        <v>11115</v>
      </c>
      <c r="E8" s="40">
        <v>11082</v>
      </c>
      <c r="F8" s="40">
        <v>33</v>
      </c>
      <c r="G8" s="40">
        <v>33</v>
      </c>
      <c r="H8" s="40">
        <v>0</v>
      </c>
      <c r="I8" s="40">
        <v>26</v>
      </c>
      <c r="J8" s="40">
        <v>0</v>
      </c>
      <c r="K8" s="40">
        <v>7</v>
      </c>
      <c r="L8" s="40">
        <v>0</v>
      </c>
      <c r="M8" s="40">
        <v>61</v>
      </c>
      <c r="N8" s="40">
        <v>27</v>
      </c>
      <c r="O8" s="40">
        <v>27</v>
      </c>
      <c r="P8" s="40">
        <v>7</v>
      </c>
      <c r="Q8" s="40">
        <v>0</v>
      </c>
      <c r="R8" s="40">
        <v>0</v>
      </c>
    </row>
    <row r="9" spans="1:18" ht="15">
      <c r="A9" s="35" t="str">
        <f>"020103"</f>
        <v>020103</v>
      </c>
      <c r="B9" s="40" t="s">
        <v>3</v>
      </c>
      <c r="C9" s="40">
        <v>5475</v>
      </c>
      <c r="D9" s="40">
        <v>4520</v>
      </c>
      <c r="E9" s="40">
        <v>4397</v>
      </c>
      <c r="F9" s="40">
        <v>123</v>
      </c>
      <c r="G9" s="40">
        <v>121</v>
      </c>
      <c r="H9" s="40">
        <v>2</v>
      </c>
      <c r="I9" s="40">
        <v>109</v>
      </c>
      <c r="J9" s="40">
        <v>3</v>
      </c>
      <c r="K9" s="40">
        <v>9</v>
      </c>
      <c r="L9" s="40">
        <v>2</v>
      </c>
      <c r="M9" s="40">
        <v>52</v>
      </c>
      <c r="N9" s="40">
        <v>20</v>
      </c>
      <c r="O9" s="40">
        <v>23</v>
      </c>
      <c r="P9" s="40">
        <v>9</v>
      </c>
      <c r="Q9" s="40">
        <v>0</v>
      </c>
      <c r="R9" s="40">
        <v>0</v>
      </c>
    </row>
    <row r="10" spans="1:18" ht="15">
      <c r="A10" s="35" t="str">
        <f>"020104"</f>
        <v>020104</v>
      </c>
      <c r="B10" s="40" t="s">
        <v>4</v>
      </c>
      <c r="C10" s="40">
        <v>15044</v>
      </c>
      <c r="D10" s="40">
        <v>11977</v>
      </c>
      <c r="E10" s="40">
        <v>11947</v>
      </c>
      <c r="F10" s="40">
        <v>30</v>
      </c>
      <c r="G10" s="40">
        <v>30</v>
      </c>
      <c r="H10" s="40">
        <v>0</v>
      </c>
      <c r="I10" s="40">
        <v>27</v>
      </c>
      <c r="J10" s="40">
        <v>0</v>
      </c>
      <c r="K10" s="40">
        <v>3</v>
      </c>
      <c r="L10" s="40">
        <v>0</v>
      </c>
      <c r="M10" s="40">
        <v>56</v>
      </c>
      <c r="N10" s="40">
        <v>27</v>
      </c>
      <c r="O10" s="40">
        <v>26</v>
      </c>
      <c r="P10" s="40">
        <v>3</v>
      </c>
      <c r="Q10" s="40">
        <v>0</v>
      </c>
      <c r="R10" s="40">
        <v>0</v>
      </c>
    </row>
    <row r="11" spans="1:18" ht="15">
      <c r="A11" s="35" t="str">
        <f>"020105"</f>
        <v>020105</v>
      </c>
      <c r="B11" s="40" t="s">
        <v>5</v>
      </c>
      <c r="C11" s="40">
        <v>6826</v>
      </c>
      <c r="D11" s="40">
        <v>5432</v>
      </c>
      <c r="E11" s="40">
        <v>5303</v>
      </c>
      <c r="F11" s="40">
        <v>129</v>
      </c>
      <c r="G11" s="40">
        <v>129</v>
      </c>
      <c r="H11" s="40">
        <v>0</v>
      </c>
      <c r="I11" s="40">
        <v>113</v>
      </c>
      <c r="J11" s="40">
        <v>0</v>
      </c>
      <c r="K11" s="40">
        <v>16</v>
      </c>
      <c r="L11" s="40">
        <v>0</v>
      </c>
      <c r="M11" s="40">
        <v>38</v>
      </c>
      <c r="N11" s="40">
        <v>10</v>
      </c>
      <c r="O11" s="40">
        <v>12</v>
      </c>
      <c r="P11" s="40">
        <v>16</v>
      </c>
      <c r="Q11" s="40">
        <v>0</v>
      </c>
      <c r="R11" s="40">
        <v>0</v>
      </c>
    </row>
    <row r="12" spans="1:18" ht="15">
      <c r="A12" s="35" t="str">
        <f>"020106"</f>
        <v>020106</v>
      </c>
      <c r="B12" s="40" t="s">
        <v>6</v>
      </c>
      <c r="C12" s="40">
        <v>8538</v>
      </c>
      <c r="D12" s="40">
        <v>6789</v>
      </c>
      <c r="E12" s="40">
        <v>6740</v>
      </c>
      <c r="F12" s="40">
        <v>49</v>
      </c>
      <c r="G12" s="40">
        <v>49</v>
      </c>
      <c r="H12" s="40">
        <v>0</v>
      </c>
      <c r="I12" s="40">
        <v>38</v>
      </c>
      <c r="J12" s="40">
        <v>3</v>
      </c>
      <c r="K12" s="40">
        <v>8</v>
      </c>
      <c r="L12" s="40">
        <v>0</v>
      </c>
      <c r="M12" s="40">
        <v>48</v>
      </c>
      <c r="N12" s="40">
        <v>21</v>
      </c>
      <c r="O12" s="40">
        <v>19</v>
      </c>
      <c r="P12" s="40">
        <v>8</v>
      </c>
      <c r="Q12" s="40">
        <v>0</v>
      </c>
      <c r="R12" s="40">
        <v>0</v>
      </c>
    </row>
    <row r="13" spans="1:18" ht="15">
      <c r="A13" s="35"/>
      <c r="B13" s="31" t="s">
        <v>66</v>
      </c>
      <c r="C13" s="31">
        <f>SUM(C14:C22)</f>
        <v>61895</v>
      </c>
      <c r="D13" s="31">
        <f aca="true" t="shared" si="1" ref="D13:R13">SUM(D14:D22)</f>
        <v>51505</v>
      </c>
      <c r="E13" s="31">
        <f t="shared" si="1"/>
        <v>50548</v>
      </c>
      <c r="F13" s="31">
        <f t="shared" si="1"/>
        <v>957</v>
      </c>
      <c r="G13" s="31">
        <f t="shared" si="1"/>
        <v>949</v>
      </c>
      <c r="H13" s="31">
        <f t="shared" si="1"/>
        <v>8</v>
      </c>
      <c r="I13" s="31">
        <f t="shared" si="1"/>
        <v>801</v>
      </c>
      <c r="J13" s="31">
        <f t="shared" si="1"/>
        <v>48</v>
      </c>
      <c r="K13" s="31">
        <f t="shared" si="1"/>
        <v>100</v>
      </c>
      <c r="L13" s="31">
        <f t="shared" si="1"/>
        <v>8</v>
      </c>
      <c r="M13" s="31">
        <f t="shared" si="1"/>
        <v>769</v>
      </c>
      <c r="N13" s="31">
        <f t="shared" si="1"/>
        <v>321</v>
      </c>
      <c r="O13" s="31">
        <f t="shared" si="1"/>
        <v>348</v>
      </c>
      <c r="P13" s="31">
        <f t="shared" si="1"/>
        <v>100</v>
      </c>
      <c r="Q13" s="31">
        <f t="shared" si="1"/>
        <v>0</v>
      </c>
      <c r="R13" s="31">
        <f t="shared" si="1"/>
        <v>0</v>
      </c>
    </row>
    <row r="14" spans="1:18" ht="15">
      <c r="A14" s="35" t="str">
        <f>"020601"</f>
        <v>020601</v>
      </c>
      <c r="B14" s="40" t="s">
        <v>7</v>
      </c>
      <c r="C14" s="40">
        <v>4718</v>
      </c>
      <c r="D14" s="40">
        <v>4055</v>
      </c>
      <c r="E14" s="40">
        <v>3781</v>
      </c>
      <c r="F14" s="40">
        <v>274</v>
      </c>
      <c r="G14" s="40">
        <v>273</v>
      </c>
      <c r="H14" s="40">
        <v>1</v>
      </c>
      <c r="I14" s="40">
        <v>242</v>
      </c>
      <c r="J14" s="40">
        <v>7</v>
      </c>
      <c r="K14" s="40">
        <v>24</v>
      </c>
      <c r="L14" s="40">
        <v>1</v>
      </c>
      <c r="M14" s="40">
        <v>64</v>
      </c>
      <c r="N14" s="40">
        <v>9</v>
      </c>
      <c r="O14" s="40">
        <v>31</v>
      </c>
      <c r="P14" s="40">
        <v>24</v>
      </c>
      <c r="Q14" s="40">
        <v>0</v>
      </c>
      <c r="R14" s="40">
        <v>0</v>
      </c>
    </row>
    <row r="15" spans="1:18" ht="15">
      <c r="A15" s="35" t="str">
        <f>"020602"</f>
        <v>020602</v>
      </c>
      <c r="B15" s="40" t="s">
        <v>8</v>
      </c>
      <c r="C15" s="40">
        <v>10471</v>
      </c>
      <c r="D15" s="40">
        <v>8797</v>
      </c>
      <c r="E15" s="40">
        <v>8744</v>
      </c>
      <c r="F15" s="40">
        <v>53</v>
      </c>
      <c r="G15" s="40">
        <v>53</v>
      </c>
      <c r="H15" s="40">
        <v>0</v>
      </c>
      <c r="I15" s="40">
        <v>37</v>
      </c>
      <c r="J15" s="40">
        <v>6</v>
      </c>
      <c r="K15" s="40">
        <v>10</v>
      </c>
      <c r="L15" s="40">
        <v>0</v>
      </c>
      <c r="M15" s="40">
        <v>82</v>
      </c>
      <c r="N15" s="40">
        <v>15</v>
      </c>
      <c r="O15" s="40">
        <v>57</v>
      </c>
      <c r="P15" s="40">
        <v>10</v>
      </c>
      <c r="Q15" s="40">
        <v>0</v>
      </c>
      <c r="R15" s="40">
        <v>0</v>
      </c>
    </row>
    <row r="16" spans="1:18" ht="15">
      <c r="A16" s="35" t="str">
        <f>"020603"</f>
        <v>020603</v>
      </c>
      <c r="B16" s="40" t="s">
        <v>9</v>
      </c>
      <c r="C16" s="40">
        <v>6166</v>
      </c>
      <c r="D16" s="40">
        <v>5184</v>
      </c>
      <c r="E16" s="40">
        <v>5096</v>
      </c>
      <c r="F16" s="40">
        <v>88</v>
      </c>
      <c r="G16" s="40">
        <v>88</v>
      </c>
      <c r="H16" s="40">
        <v>0</v>
      </c>
      <c r="I16" s="40">
        <v>70</v>
      </c>
      <c r="J16" s="40">
        <v>0</v>
      </c>
      <c r="K16" s="40">
        <v>18</v>
      </c>
      <c r="L16" s="40">
        <v>0</v>
      </c>
      <c r="M16" s="40">
        <v>61</v>
      </c>
      <c r="N16" s="40">
        <v>9</v>
      </c>
      <c r="O16" s="40">
        <v>34</v>
      </c>
      <c r="P16" s="40">
        <v>18</v>
      </c>
      <c r="Q16" s="40">
        <v>0</v>
      </c>
      <c r="R16" s="40">
        <v>0</v>
      </c>
    </row>
    <row r="17" spans="1:18" ht="15">
      <c r="A17" s="35" t="str">
        <f>"020604"</f>
        <v>020604</v>
      </c>
      <c r="B17" s="40" t="s">
        <v>10</v>
      </c>
      <c r="C17" s="40">
        <v>6109</v>
      </c>
      <c r="D17" s="40">
        <v>5245</v>
      </c>
      <c r="E17" s="40">
        <v>5137</v>
      </c>
      <c r="F17" s="40">
        <v>108</v>
      </c>
      <c r="G17" s="40">
        <v>108</v>
      </c>
      <c r="H17" s="40">
        <v>0</v>
      </c>
      <c r="I17" s="40">
        <v>74</v>
      </c>
      <c r="J17" s="40">
        <v>15</v>
      </c>
      <c r="K17" s="40">
        <v>19</v>
      </c>
      <c r="L17" s="40">
        <v>0</v>
      </c>
      <c r="M17" s="40">
        <v>120</v>
      </c>
      <c r="N17" s="40">
        <v>62</v>
      </c>
      <c r="O17" s="40">
        <v>39</v>
      </c>
      <c r="P17" s="40">
        <v>19</v>
      </c>
      <c r="Q17" s="40">
        <v>0</v>
      </c>
      <c r="R17" s="40">
        <v>0</v>
      </c>
    </row>
    <row r="18" spans="1:18" ht="15">
      <c r="A18" s="35" t="str">
        <f>"020605"</f>
        <v>020605</v>
      </c>
      <c r="B18" s="40" t="s">
        <v>11</v>
      </c>
      <c r="C18" s="40">
        <v>4160</v>
      </c>
      <c r="D18" s="40">
        <v>3399</v>
      </c>
      <c r="E18" s="40">
        <v>3350</v>
      </c>
      <c r="F18" s="40">
        <v>49</v>
      </c>
      <c r="G18" s="40">
        <v>49</v>
      </c>
      <c r="H18" s="40">
        <v>0</v>
      </c>
      <c r="I18" s="40">
        <v>47</v>
      </c>
      <c r="J18" s="40">
        <v>0</v>
      </c>
      <c r="K18" s="40">
        <v>2</v>
      </c>
      <c r="L18" s="40">
        <v>0</v>
      </c>
      <c r="M18" s="40">
        <v>108</v>
      </c>
      <c r="N18" s="40">
        <v>87</v>
      </c>
      <c r="O18" s="40">
        <v>19</v>
      </c>
      <c r="P18" s="40">
        <v>2</v>
      </c>
      <c r="Q18" s="40">
        <v>0</v>
      </c>
      <c r="R18" s="40">
        <v>0</v>
      </c>
    </row>
    <row r="19" spans="1:18" ht="15">
      <c r="A19" s="35" t="str">
        <f>"020606"</f>
        <v>020606</v>
      </c>
      <c r="B19" s="40" t="s">
        <v>12</v>
      </c>
      <c r="C19" s="40">
        <v>7133</v>
      </c>
      <c r="D19" s="40">
        <v>5760</v>
      </c>
      <c r="E19" s="40">
        <v>5663</v>
      </c>
      <c r="F19" s="40">
        <v>97</v>
      </c>
      <c r="G19" s="40">
        <v>97</v>
      </c>
      <c r="H19" s="40">
        <v>0</v>
      </c>
      <c r="I19" s="40">
        <v>91</v>
      </c>
      <c r="J19" s="40">
        <v>4</v>
      </c>
      <c r="K19" s="40">
        <v>2</v>
      </c>
      <c r="L19" s="40">
        <v>0</v>
      </c>
      <c r="M19" s="40">
        <v>43</v>
      </c>
      <c r="N19" s="40">
        <v>13</v>
      </c>
      <c r="O19" s="40">
        <v>28</v>
      </c>
      <c r="P19" s="40">
        <v>2</v>
      </c>
      <c r="Q19" s="40">
        <v>0</v>
      </c>
      <c r="R19" s="40">
        <v>0</v>
      </c>
    </row>
    <row r="20" spans="1:18" ht="15">
      <c r="A20" s="35" t="str">
        <f>"020607"</f>
        <v>020607</v>
      </c>
      <c r="B20" s="40" t="s">
        <v>13</v>
      </c>
      <c r="C20" s="40">
        <v>9910</v>
      </c>
      <c r="D20" s="40">
        <v>8172</v>
      </c>
      <c r="E20" s="40">
        <v>8071</v>
      </c>
      <c r="F20" s="40">
        <v>101</v>
      </c>
      <c r="G20" s="40">
        <v>99</v>
      </c>
      <c r="H20" s="40">
        <v>2</v>
      </c>
      <c r="I20" s="40">
        <v>76</v>
      </c>
      <c r="J20" s="40">
        <v>6</v>
      </c>
      <c r="K20" s="40">
        <v>17</v>
      </c>
      <c r="L20" s="40">
        <v>2</v>
      </c>
      <c r="M20" s="40">
        <v>100</v>
      </c>
      <c r="N20" s="40">
        <v>21</v>
      </c>
      <c r="O20" s="40">
        <v>62</v>
      </c>
      <c r="P20" s="40">
        <v>17</v>
      </c>
      <c r="Q20" s="40">
        <v>0</v>
      </c>
      <c r="R20" s="40">
        <v>0</v>
      </c>
    </row>
    <row r="21" spans="1:18" ht="15">
      <c r="A21" s="35" t="str">
        <f>"020608"</f>
        <v>020608</v>
      </c>
      <c r="B21" s="40" t="s">
        <v>14</v>
      </c>
      <c r="C21" s="40">
        <v>8054</v>
      </c>
      <c r="D21" s="40">
        <v>6672</v>
      </c>
      <c r="E21" s="40">
        <v>6533</v>
      </c>
      <c r="F21" s="40">
        <v>139</v>
      </c>
      <c r="G21" s="40">
        <v>137</v>
      </c>
      <c r="H21" s="40">
        <v>2</v>
      </c>
      <c r="I21" s="40">
        <v>126</v>
      </c>
      <c r="J21" s="40">
        <v>6</v>
      </c>
      <c r="K21" s="40">
        <v>5</v>
      </c>
      <c r="L21" s="40">
        <v>2</v>
      </c>
      <c r="M21" s="40">
        <v>146</v>
      </c>
      <c r="N21" s="40">
        <v>91</v>
      </c>
      <c r="O21" s="40">
        <v>50</v>
      </c>
      <c r="P21" s="40">
        <v>5</v>
      </c>
      <c r="Q21" s="40">
        <v>0</v>
      </c>
      <c r="R21" s="40">
        <v>0</v>
      </c>
    </row>
    <row r="22" spans="1:18" ht="15">
      <c r="A22" s="35" t="str">
        <f>"020609"</f>
        <v>020609</v>
      </c>
      <c r="B22" s="40" t="s">
        <v>15</v>
      </c>
      <c r="C22" s="40">
        <v>5174</v>
      </c>
      <c r="D22" s="40">
        <v>4221</v>
      </c>
      <c r="E22" s="40">
        <v>4173</v>
      </c>
      <c r="F22" s="40">
        <v>48</v>
      </c>
      <c r="G22" s="40">
        <v>45</v>
      </c>
      <c r="H22" s="40">
        <v>3</v>
      </c>
      <c r="I22" s="40">
        <v>38</v>
      </c>
      <c r="J22" s="40">
        <v>4</v>
      </c>
      <c r="K22" s="40">
        <v>3</v>
      </c>
      <c r="L22" s="40">
        <v>3</v>
      </c>
      <c r="M22" s="40">
        <v>45</v>
      </c>
      <c r="N22" s="40">
        <v>14</v>
      </c>
      <c r="O22" s="40">
        <v>28</v>
      </c>
      <c r="P22" s="40">
        <v>3</v>
      </c>
      <c r="Q22" s="40">
        <v>0</v>
      </c>
      <c r="R22" s="40">
        <v>0</v>
      </c>
    </row>
    <row r="23" spans="1:18" ht="15">
      <c r="A23" s="35"/>
      <c r="B23" s="31" t="s">
        <v>67</v>
      </c>
      <c r="C23" s="31">
        <f>SUM(C24:C27)</f>
        <v>43479</v>
      </c>
      <c r="D23" s="31">
        <f aca="true" t="shared" si="2" ref="D23:R23">SUM(D24:D27)</f>
        <v>35931</v>
      </c>
      <c r="E23" s="31">
        <f t="shared" si="2"/>
        <v>35817</v>
      </c>
      <c r="F23" s="31">
        <f t="shared" si="2"/>
        <v>114</v>
      </c>
      <c r="G23" s="31">
        <f t="shared" si="2"/>
        <v>113</v>
      </c>
      <c r="H23" s="31">
        <f t="shared" si="2"/>
        <v>1</v>
      </c>
      <c r="I23" s="31">
        <f t="shared" si="2"/>
        <v>95</v>
      </c>
      <c r="J23" s="31">
        <f t="shared" si="2"/>
        <v>1</v>
      </c>
      <c r="K23" s="31">
        <f t="shared" si="2"/>
        <v>17</v>
      </c>
      <c r="L23" s="31">
        <f t="shared" si="2"/>
        <v>1</v>
      </c>
      <c r="M23" s="31">
        <f t="shared" si="2"/>
        <v>350</v>
      </c>
      <c r="N23" s="31">
        <f t="shared" si="2"/>
        <v>180</v>
      </c>
      <c r="O23" s="31">
        <f t="shared" si="2"/>
        <v>153</v>
      </c>
      <c r="P23" s="31">
        <f t="shared" si="2"/>
        <v>17</v>
      </c>
      <c r="Q23" s="31">
        <f t="shared" si="2"/>
        <v>0</v>
      </c>
      <c r="R23" s="31">
        <f t="shared" si="2"/>
        <v>0</v>
      </c>
    </row>
    <row r="24" spans="1:18" ht="15">
      <c r="A24" s="35" t="str">
        <f>"020701"</f>
        <v>020701</v>
      </c>
      <c r="B24" s="40" t="s">
        <v>16</v>
      </c>
      <c r="C24" s="40">
        <v>19046</v>
      </c>
      <c r="D24" s="40">
        <v>16026</v>
      </c>
      <c r="E24" s="40">
        <v>16001</v>
      </c>
      <c r="F24" s="40">
        <v>25</v>
      </c>
      <c r="G24" s="40">
        <v>25</v>
      </c>
      <c r="H24" s="40">
        <v>0</v>
      </c>
      <c r="I24" s="40">
        <v>20</v>
      </c>
      <c r="J24" s="40">
        <v>1</v>
      </c>
      <c r="K24" s="40">
        <v>4</v>
      </c>
      <c r="L24" s="40">
        <v>0</v>
      </c>
      <c r="M24" s="40">
        <v>117</v>
      </c>
      <c r="N24" s="40">
        <v>36</v>
      </c>
      <c r="O24" s="40">
        <v>77</v>
      </c>
      <c r="P24" s="40">
        <v>4</v>
      </c>
      <c r="Q24" s="40">
        <v>0</v>
      </c>
      <c r="R24" s="40">
        <v>0</v>
      </c>
    </row>
    <row r="25" spans="1:18" ht="15">
      <c r="A25" s="35" t="str">
        <f>"020702"</f>
        <v>020702</v>
      </c>
      <c r="B25" s="40" t="s">
        <v>17</v>
      </c>
      <c r="C25" s="40">
        <v>8976</v>
      </c>
      <c r="D25" s="40">
        <v>7070</v>
      </c>
      <c r="E25" s="40">
        <v>7038</v>
      </c>
      <c r="F25" s="40">
        <v>32</v>
      </c>
      <c r="G25" s="40">
        <v>31</v>
      </c>
      <c r="H25" s="40">
        <v>1</v>
      </c>
      <c r="I25" s="40">
        <v>25</v>
      </c>
      <c r="J25" s="40">
        <v>0</v>
      </c>
      <c r="K25" s="40">
        <v>6</v>
      </c>
      <c r="L25" s="40">
        <v>1</v>
      </c>
      <c r="M25" s="40">
        <v>154</v>
      </c>
      <c r="N25" s="40">
        <v>117</v>
      </c>
      <c r="O25" s="40">
        <v>31</v>
      </c>
      <c r="P25" s="40">
        <v>6</v>
      </c>
      <c r="Q25" s="40">
        <v>0</v>
      </c>
      <c r="R25" s="40">
        <v>0</v>
      </c>
    </row>
    <row r="26" spans="1:18" ht="15">
      <c r="A26" s="35" t="str">
        <f>"020703"</f>
        <v>020703</v>
      </c>
      <c r="B26" s="40" t="s">
        <v>18</v>
      </c>
      <c r="C26" s="40">
        <v>10918</v>
      </c>
      <c r="D26" s="40">
        <v>9094</v>
      </c>
      <c r="E26" s="40">
        <v>9051</v>
      </c>
      <c r="F26" s="40">
        <v>43</v>
      </c>
      <c r="G26" s="40">
        <v>43</v>
      </c>
      <c r="H26" s="40">
        <v>0</v>
      </c>
      <c r="I26" s="40">
        <v>36</v>
      </c>
      <c r="J26" s="40">
        <v>0</v>
      </c>
      <c r="K26" s="40">
        <v>7</v>
      </c>
      <c r="L26" s="40">
        <v>0</v>
      </c>
      <c r="M26" s="40">
        <v>64</v>
      </c>
      <c r="N26" s="40">
        <v>22</v>
      </c>
      <c r="O26" s="40">
        <v>35</v>
      </c>
      <c r="P26" s="40">
        <v>7</v>
      </c>
      <c r="Q26" s="40">
        <v>0</v>
      </c>
      <c r="R26" s="40">
        <v>0</v>
      </c>
    </row>
    <row r="27" spans="1:18" ht="15">
      <c r="A27" s="35" t="str">
        <f>"020704"</f>
        <v>020704</v>
      </c>
      <c r="B27" s="40" t="s">
        <v>19</v>
      </c>
      <c r="C27" s="40">
        <v>4539</v>
      </c>
      <c r="D27" s="40">
        <v>3741</v>
      </c>
      <c r="E27" s="40">
        <v>3727</v>
      </c>
      <c r="F27" s="40">
        <v>14</v>
      </c>
      <c r="G27" s="40">
        <v>14</v>
      </c>
      <c r="H27" s="40">
        <v>0</v>
      </c>
      <c r="I27" s="40">
        <v>14</v>
      </c>
      <c r="J27" s="40">
        <v>0</v>
      </c>
      <c r="K27" s="40">
        <v>0</v>
      </c>
      <c r="L27" s="40">
        <v>0</v>
      </c>
      <c r="M27" s="40">
        <v>15</v>
      </c>
      <c r="N27" s="40">
        <v>5</v>
      </c>
      <c r="O27" s="40">
        <v>10</v>
      </c>
      <c r="P27" s="40">
        <v>0</v>
      </c>
      <c r="Q27" s="40">
        <v>0</v>
      </c>
      <c r="R27" s="40">
        <v>0</v>
      </c>
    </row>
    <row r="28" spans="1:18" ht="15">
      <c r="A28" s="35"/>
      <c r="B28" s="31" t="s">
        <v>68</v>
      </c>
      <c r="C28" s="31">
        <f>SUM(C29:C35)</f>
        <v>53765</v>
      </c>
      <c r="D28" s="31">
        <f aca="true" t="shared" si="3" ref="D28:R28">SUM(D29:D35)</f>
        <v>44794</v>
      </c>
      <c r="E28" s="31">
        <f t="shared" si="3"/>
        <v>44502</v>
      </c>
      <c r="F28" s="31">
        <f t="shared" si="3"/>
        <v>292</v>
      </c>
      <c r="G28" s="31">
        <f t="shared" si="3"/>
        <v>288</v>
      </c>
      <c r="H28" s="31">
        <f t="shared" si="3"/>
        <v>4</v>
      </c>
      <c r="I28" s="31">
        <f t="shared" si="3"/>
        <v>218</v>
      </c>
      <c r="J28" s="31">
        <f t="shared" si="3"/>
        <v>18</v>
      </c>
      <c r="K28" s="31">
        <f t="shared" si="3"/>
        <v>52</v>
      </c>
      <c r="L28" s="31">
        <f t="shared" si="3"/>
        <v>4</v>
      </c>
      <c r="M28" s="31">
        <f t="shared" si="3"/>
        <v>436</v>
      </c>
      <c r="N28" s="31">
        <f t="shared" si="3"/>
        <v>150</v>
      </c>
      <c r="O28" s="31">
        <f t="shared" si="3"/>
        <v>234</v>
      </c>
      <c r="P28" s="31">
        <f t="shared" si="3"/>
        <v>52</v>
      </c>
      <c r="Q28" s="31">
        <f t="shared" si="3"/>
        <v>0</v>
      </c>
      <c r="R28" s="31">
        <f t="shared" si="3"/>
        <v>0</v>
      </c>
    </row>
    <row r="29" spans="1:18" ht="15">
      <c r="A29" s="35" t="str">
        <f>"021001"</f>
        <v>021001</v>
      </c>
      <c r="B29" s="40" t="s">
        <v>20</v>
      </c>
      <c r="C29" s="40">
        <v>20571</v>
      </c>
      <c r="D29" s="40">
        <v>17576</v>
      </c>
      <c r="E29" s="40">
        <v>17487</v>
      </c>
      <c r="F29" s="40">
        <v>89</v>
      </c>
      <c r="G29" s="40">
        <v>86</v>
      </c>
      <c r="H29" s="40">
        <v>3</v>
      </c>
      <c r="I29" s="40">
        <v>52</v>
      </c>
      <c r="J29" s="40">
        <v>3</v>
      </c>
      <c r="K29" s="40">
        <v>31</v>
      </c>
      <c r="L29" s="40">
        <v>3</v>
      </c>
      <c r="M29" s="40">
        <v>206</v>
      </c>
      <c r="N29" s="40">
        <v>61</v>
      </c>
      <c r="O29" s="40">
        <v>114</v>
      </c>
      <c r="P29" s="40">
        <v>31</v>
      </c>
      <c r="Q29" s="40">
        <v>0</v>
      </c>
      <c r="R29" s="40">
        <v>0</v>
      </c>
    </row>
    <row r="30" spans="1:18" ht="15">
      <c r="A30" s="35" t="str">
        <f>"021002"</f>
        <v>021002</v>
      </c>
      <c r="B30" s="40" t="s">
        <v>21</v>
      </c>
      <c r="C30" s="40">
        <v>4158</v>
      </c>
      <c r="D30" s="40">
        <v>3481</v>
      </c>
      <c r="E30" s="40">
        <v>3436</v>
      </c>
      <c r="F30" s="40">
        <v>45</v>
      </c>
      <c r="G30" s="40">
        <v>44</v>
      </c>
      <c r="H30" s="40">
        <v>1</v>
      </c>
      <c r="I30" s="40">
        <v>39</v>
      </c>
      <c r="J30" s="40">
        <v>3</v>
      </c>
      <c r="K30" s="40">
        <v>2</v>
      </c>
      <c r="L30" s="40">
        <v>1</v>
      </c>
      <c r="M30" s="40">
        <v>34</v>
      </c>
      <c r="N30" s="40">
        <v>10</v>
      </c>
      <c r="O30" s="40">
        <v>22</v>
      </c>
      <c r="P30" s="40">
        <v>2</v>
      </c>
      <c r="Q30" s="40">
        <v>0</v>
      </c>
      <c r="R30" s="40">
        <v>0</v>
      </c>
    </row>
    <row r="31" spans="1:18" ht="15">
      <c r="A31" s="35" t="str">
        <f>"021003"</f>
        <v>021003</v>
      </c>
      <c r="B31" s="40" t="s">
        <v>22</v>
      </c>
      <c r="C31" s="40">
        <v>10002</v>
      </c>
      <c r="D31" s="40">
        <v>8160</v>
      </c>
      <c r="E31" s="40">
        <v>8140</v>
      </c>
      <c r="F31" s="40">
        <v>20</v>
      </c>
      <c r="G31" s="40">
        <v>20</v>
      </c>
      <c r="H31" s="40">
        <v>0</v>
      </c>
      <c r="I31" s="40">
        <v>14</v>
      </c>
      <c r="J31" s="40">
        <v>2</v>
      </c>
      <c r="K31" s="40">
        <v>4</v>
      </c>
      <c r="L31" s="40">
        <v>0</v>
      </c>
      <c r="M31" s="40">
        <v>78</v>
      </c>
      <c r="N31" s="40">
        <v>34</v>
      </c>
      <c r="O31" s="40">
        <v>40</v>
      </c>
      <c r="P31" s="40">
        <v>4</v>
      </c>
      <c r="Q31" s="40">
        <v>0</v>
      </c>
      <c r="R31" s="40">
        <v>0</v>
      </c>
    </row>
    <row r="32" spans="1:18" ht="15">
      <c r="A32" s="35" t="str">
        <f>"021004"</f>
        <v>021004</v>
      </c>
      <c r="B32" s="40" t="s">
        <v>23</v>
      </c>
      <c r="C32" s="40">
        <v>6511</v>
      </c>
      <c r="D32" s="40">
        <v>5217</v>
      </c>
      <c r="E32" s="40">
        <v>5171</v>
      </c>
      <c r="F32" s="40">
        <v>46</v>
      </c>
      <c r="G32" s="40">
        <v>46</v>
      </c>
      <c r="H32" s="40">
        <v>0</v>
      </c>
      <c r="I32" s="40">
        <v>43</v>
      </c>
      <c r="J32" s="40">
        <v>1</v>
      </c>
      <c r="K32" s="40">
        <v>2</v>
      </c>
      <c r="L32" s="40">
        <v>0</v>
      </c>
      <c r="M32" s="40">
        <v>36</v>
      </c>
      <c r="N32" s="40">
        <v>18</v>
      </c>
      <c r="O32" s="40">
        <v>16</v>
      </c>
      <c r="P32" s="40">
        <v>2</v>
      </c>
      <c r="Q32" s="40">
        <v>0</v>
      </c>
      <c r="R32" s="40">
        <v>0</v>
      </c>
    </row>
    <row r="33" spans="1:18" ht="15">
      <c r="A33" s="35" t="str">
        <f>"021005"</f>
        <v>021005</v>
      </c>
      <c r="B33" s="40" t="s">
        <v>24</v>
      </c>
      <c r="C33" s="40">
        <v>6433</v>
      </c>
      <c r="D33" s="40">
        <v>5361</v>
      </c>
      <c r="E33" s="40">
        <v>5296</v>
      </c>
      <c r="F33" s="40">
        <v>65</v>
      </c>
      <c r="G33" s="40">
        <v>65</v>
      </c>
      <c r="H33" s="40">
        <v>0</v>
      </c>
      <c r="I33" s="40">
        <v>45</v>
      </c>
      <c r="J33" s="40">
        <v>8</v>
      </c>
      <c r="K33" s="40">
        <v>12</v>
      </c>
      <c r="L33" s="40">
        <v>0</v>
      </c>
      <c r="M33" s="40">
        <v>41</v>
      </c>
      <c r="N33" s="40">
        <v>11</v>
      </c>
      <c r="O33" s="40">
        <v>18</v>
      </c>
      <c r="P33" s="40">
        <v>12</v>
      </c>
      <c r="Q33" s="40">
        <v>0</v>
      </c>
      <c r="R33" s="40">
        <v>0</v>
      </c>
    </row>
    <row r="34" spans="1:18" ht="15">
      <c r="A34" s="35" t="str">
        <f>"021006"</f>
        <v>021006</v>
      </c>
      <c r="B34" s="40" t="s">
        <v>25</v>
      </c>
      <c r="C34" s="40">
        <v>1613</v>
      </c>
      <c r="D34" s="40">
        <v>1330</v>
      </c>
      <c r="E34" s="40">
        <v>1313</v>
      </c>
      <c r="F34" s="40">
        <v>17</v>
      </c>
      <c r="G34" s="40">
        <v>17</v>
      </c>
      <c r="H34" s="40">
        <v>0</v>
      </c>
      <c r="I34" s="40">
        <v>16</v>
      </c>
      <c r="J34" s="40">
        <v>0</v>
      </c>
      <c r="K34" s="40">
        <v>1</v>
      </c>
      <c r="L34" s="40">
        <v>0</v>
      </c>
      <c r="M34" s="40">
        <v>8</v>
      </c>
      <c r="N34" s="40">
        <v>3</v>
      </c>
      <c r="O34" s="40">
        <v>4</v>
      </c>
      <c r="P34" s="40">
        <v>1</v>
      </c>
      <c r="Q34" s="40">
        <v>0</v>
      </c>
      <c r="R34" s="40">
        <v>0</v>
      </c>
    </row>
    <row r="35" spans="1:18" ht="15">
      <c r="A35" s="35" t="str">
        <f>"021007"</f>
        <v>021007</v>
      </c>
      <c r="B35" s="40" t="s">
        <v>26</v>
      </c>
      <c r="C35" s="40">
        <v>4477</v>
      </c>
      <c r="D35" s="40">
        <v>3669</v>
      </c>
      <c r="E35" s="40">
        <v>3659</v>
      </c>
      <c r="F35" s="40">
        <v>10</v>
      </c>
      <c r="G35" s="40">
        <v>10</v>
      </c>
      <c r="H35" s="40">
        <v>0</v>
      </c>
      <c r="I35" s="40">
        <v>9</v>
      </c>
      <c r="J35" s="40">
        <v>1</v>
      </c>
      <c r="K35" s="40">
        <v>0</v>
      </c>
      <c r="L35" s="40">
        <v>0</v>
      </c>
      <c r="M35" s="40">
        <v>33</v>
      </c>
      <c r="N35" s="40">
        <v>13</v>
      </c>
      <c r="O35" s="40">
        <v>20</v>
      </c>
      <c r="P35" s="40">
        <v>0</v>
      </c>
      <c r="Q35" s="40">
        <v>0</v>
      </c>
      <c r="R35" s="40">
        <v>0</v>
      </c>
    </row>
    <row r="36" spans="1:18" ht="15">
      <c r="A36" s="35"/>
      <c r="B36" s="31" t="s">
        <v>69</v>
      </c>
      <c r="C36" s="31">
        <f>SUM(C37:C41)</f>
        <v>45312</v>
      </c>
      <c r="D36" s="31">
        <f aca="true" t="shared" si="4" ref="D36:R36">SUM(D37:D41)</f>
        <v>37660</v>
      </c>
      <c r="E36" s="31">
        <f t="shared" si="4"/>
        <v>37332</v>
      </c>
      <c r="F36" s="31">
        <f t="shared" si="4"/>
        <v>328</v>
      </c>
      <c r="G36" s="31">
        <f t="shared" si="4"/>
        <v>320</v>
      </c>
      <c r="H36" s="31">
        <f t="shared" si="4"/>
        <v>8</v>
      </c>
      <c r="I36" s="31">
        <f t="shared" si="4"/>
        <v>222</v>
      </c>
      <c r="J36" s="31">
        <f t="shared" si="4"/>
        <v>18</v>
      </c>
      <c r="K36" s="31">
        <f t="shared" si="4"/>
        <v>80</v>
      </c>
      <c r="L36" s="31">
        <f t="shared" si="4"/>
        <v>8</v>
      </c>
      <c r="M36" s="31">
        <f t="shared" si="4"/>
        <v>404</v>
      </c>
      <c r="N36" s="31">
        <f t="shared" si="4"/>
        <v>124</v>
      </c>
      <c r="O36" s="31">
        <f t="shared" si="4"/>
        <v>200</v>
      </c>
      <c r="P36" s="31">
        <f t="shared" si="4"/>
        <v>80</v>
      </c>
      <c r="Q36" s="31">
        <f t="shared" si="4"/>
        <v>0</v>
      </c>
      <c r="R36" s="31">
        <f t="shared" si="4"/>
        <v>0</v>
      </c>
    </row>
    <row r="37" spans="1:18" ht="15">
      <c r="A37" s="35" t="str">
        <f>"021201"</f>
        <v>021201</v>
      </c>
      <c r="B37" s="40" t="s">
        <v>27</v>
      </c>
      <c r="C37" s="40">
        <v>9557</v>
      </c>
      <c r="D37" s="40">
        <v>8044</v>
      </c>
      <c r="E37" s="40">
        <v>8011</v>
      </c>
      <c r="F37" s="40">
        <v>33</v>
      </c>
      <c r="G37" s="40">
        <v>32</v>
      </c>
      <c r="H37" s="40">
        <v>1</v>
      </c>
      <c r="I37" s="40">
        <v>22</v>
      </c>
      <c r="J37" s="40">
        <v>3</v>
      </c>
      <c r="K37" s="40">
        <v>7</v>
      </c>
      <c r="L37" s="40">
        <v>1</v>
      </c>
      <c r="M37" s="40">
        <v>86</v>
      </c>
      <c r="N37" s="40">
        <v>22</v>
      </c>
      <c r="O37" s="40">
        <v>57</v>
      </c>
      <c r="P37" s="40">
        <v>7</v>
      </c>
      <c r="Q37" s="40">
        <v>0</v>
      </c>
      <c r="R37" s="40">
        <v>0</v>
      </c>
    </row>
    <row r="38" spans="1:18" ht="15">
      <c r="A38" s="35" t="str">
        <f>"021202"</f>
        <v>021202</v>
      </c>
      <c r="B38" s="40" t="s">
        <v>28</v>
      </c>
      <c r="C38" s="40">
        <v>5917</v>
      </c>
      <c r="D38" s="40">
        <v>4863</v>
      </c>
      <c r="E38" s="40">
        <v>4777</v>
      </c>
      <c r="F38" s="40">
        <v>86</v>
      </c>
      <c r="G38" s="40">
        <v>85</v>
      </c>
      <c r="H38" s="40">
        <v>1</v>
      </c>
      <c r="I38" s="40">
        <v>58</v>
      </c>
      <c r="J38" s="40">
        <v>5</v>
      </c>
      <c r="K38" s="40">
        <v>22</v>
      </c>
      <c r="L38" s="40">
        <v>1</v>
      </c>
      <c r="M38" s="40">
        <v>76</v>
      </c>
      <c r="N38" s="40">
        <v>16</v>
      </c>
      <c r="O38" s="40">
        <v>38</v>
      </c>
      <c r="P38" s="40">
        <v>22</v>
      </c>
      <c r="Q38" s="40">
        <v>0</v>
      </c>
      <c r="R38" s="40">
        <v>0</v>
      </c>
    </row>
    <row r="39" spans="1:18" ht="15">
      <c r="A39" s="35" t="str">
        <f>"021203"</f>
        <v>021203</v>
      </c>
      <c r="B39" s="40" t="s">
        <v>29</v>
      </c>
      <c r="C39" s="40">
        <v>17144</v>
      </c>
      <c r="D39" s="40">
        <v>14112</v>
      </c>
      <c r="E39" s="40">
        <v>14025</v>
      </c>
      <c r="F39" s="40">
        <v>87</v>
      </c>
      <c r="G39" s="40">
        <v>86</v>
      </c>
      <c r="H39" s="40">
        <v>1</v>
      </c>
      <c r="I39" s="40">
        <v>50</v>
      </c>
      <c r="J39" s="40">
        <v>4</v>
      </c>
      <c r="K39" s="40">
        <v>32</v>
      </c>
      <c r="L39" s="40">
        <v>1</v>
      </c>
      <c r="M39" s="40">
        <v>137</v>
      </c>
      <c r="N39" s="40">
        <v>40</v>
      </c>
      <c r="O39" s="40">
        <v>65</v>
      </c>
      <c r="P39" s="40">
        <v>32</v>
      </c>
      <c r="Q39" s="40">
        <v>0</v>
      </c>
      <c r="R39" s="40">
        <v>0</v>
      </c>
    </row>
    <row r="40" spans="1:18" ht="15">
      <c r="A40" s="35" t="str">
        <f>"021204"</f>
        <v>021204</v>
      </c>
      <c r="B40" s="40" t="s">
        <v>30</v>
      </c>
      <c r="C40" s="40">
        <v>8455</v>
      </c>
      <c r="D40" s="40">
        <v>7079</v>
      </c>
      <c r="E40" s="40">
        <v>7030</v>
      </c>
      <c r="F40" s="40">
        <v>49</v>
      </c>
      <c r="G40" s="40">
        <v>46</v>
      </c>
      <c r="H40" s="40">
        <v>3</v>
      </c>
      <c r="I40" s="40">
        <v>39</v>
      </c>
      <c r="J40" s="40">
        <v>1</v>
      </c>
      <c r="K40" s="40">
        <v>6</v>
      </c>
      <c r="L40" s="40">
        <v>3</v>
      </c>
      <c r="M40" s="40">
        <v>45</v>
      </c>
      <c r="N40" s="40">
        <v>18</v>
      </c>
      <c r="O40" s="40">
        <v>21</v>
      </c>
      <c r="P40" s="40">
        <v>6</v>
      </c>
      <c r="Q40" s="40">
        <v>0</v>
      </c>
      <c r="R40" s="40">
        <v>0</v>
      </c>
    </row>
    <row r="41" spans="1:18" ht="15">
      <c r="A41" s="35" t="str">
        <f>"021205"</f>
        <v>021205</v>
      </c>
      <c r="B41" s="40" t="s">
        <v>31</v>
      </c>
      <c r="C41" s="40">
        <v>4239</v>
      </c>
      <c r="D41" s="40">
        <v>3562</v>
      </c>
      <c r="E41" s="40">
        <v>3489</v>
      </c>
      <c r="F41" s="40">
        <v>73</v>
      </c>
      <c r="G41" s="40">
        <v>71</v>
      </c>
      <c r="H41" s="40">
        <v>2</v>
      </c>
      <c r="I41" s="40">
        <v>53</v>
      </c>
      <c r="J41" s="40">
        <v>5</v>
      </c>
      <c r="K41" s="40">
        <v>13</v>
      </c>
      <c r="L41" s="40">
        <v>2</v>
      </c>
      <c r="M41" s="40">
        <v>60</v>
      </c>
      <c r="N41" s="40">
        <v>28</v>
      </c>
      <c r="O41" s="40">
        <v>19</v>
      </c>
      <c r="P41" s="40">
        <v>13</v>
      </c>
      <c r="Q41" s="40">
        <v>0</v>
      </c>
      <c r="R41" s="40">
        <v>0</v>
      </c>
    </row>
    <row r="42" spans="1:18" ht="15">
      <c r="A42" s="35"/>
      <c r="B42" s="31" t="s">
        <v>70</v>
      </c>
      <c r="C42" s="31">
        <f>SUM(C43:C49)</f>
        <v>88844</v>
      </c>
      <c r="D42" s="31">
        <f>SUM(D43:D49)</f>
        <v>73781</v>
      </c>
      <c r="E42" s="31">
        <f>SUM(E43:E49)</f>
        <v>73147</v>
      </c>
      <c r="F42" s="31">
        <f>SUM(F43:F49)</f>
        <v>634</v>
      </c>
      <c r="G42" s="31">
        <f>SUM(G43:G49)</f>
        <v>631</v>
      </c>
      <c r="H42" s="31">
        <f>SUM(H43:H49)</f>
        <v>3</v>
      </c>
      <c r="I42" s="31">
        <f>SUM(I43:I49)</f>
        <v>352</v>
      </c>
      <c r="J42" s="31">
        <f>SUM(J43:J49)</f>
        <v>54</v>
      </c>
      <c r="K42" s="31">
        <f>SUM(K43:K49)</f>
        <v>225</v>
      </c>
      <c r="L42" s="31">
        <f>SUM(L43:L49)</f>
        <v>3</v>
      </c>
      <c r="M42" s="31">
        <f>SUM(M43:M49)</f>
        <v>842</v>
      </c>
      <c r="N42" s="31">
        <f>SUM(N43:N49)</f>
        <v>218</v>
      </c>
      <c r="O42" s="31">
        <f>SUM(O43:O49)</f>
        <v>399</v>
      </c>
      <c r="P42" s="31">
        <f>SUM(P43:P49)</f>
        <v>225</v>
      </c>
      <c r="Q42" s="31">
        <f>SUM(Q43:Q49)</f>
        <v>0</v>
      </c>
      <c r="R42" s="31">
        <f>SUM(R43:R49)</f>
        <v>0</v>
      </c>
    </row>
    <row r="43" spans="1:18" ht="15">
      <c r="A43" s="35" t="str">
        <f>"022501"</f>
        <v>022501</v>
      </c>
      <c r="B43" s="40" t="s">
        <v>32</v>
      </c>
      <c r="C43" s="40">
        <v>4146</v>
      </c>
      <c r="D43" s="40">
        <v>3433</v>
      </c>
      <c r="E43" s="40">
        <v>3416</v>
      </c>
      <c r="F43" s="40">
        <v>17</v>
      </c>
      <c r="G43" s="40">
        <v>17</v>
      </c>
      <c r="H43" s="40">
        <v>0</v>
      </c>
      <c r="I43" s="40">
        <v>13</v>
      </c>
      <c r="J43" s="40">
        <v>0</v>
      </c>
      <c r="K43" s="40">
        <v>4</v>
      </c>
      <c r="L43" s="40">
        <v>0</v>
      </c>
      <c r="M43" s="40">
        <v>26</v>
      </c>
      <c r="N43" s="40">
        <v>6</v>
      </c>
      <c r="O43" s="40">
        <v>16</v>
      </c>
      <c r="P43" s="40">
        <v>4</v>
      </c>
      <c r="Q43" s="40">
        <v>0</v>
      </c>
      <c r="R43" s="40">
        <v>0</v>
      </c>
    </row>
    <row r="44" spans="1:18" ht="15">
      <c r="A44" s="35" t="str">
        <f>"022502"</f>
        <v>022502</v>
      </c>
      <c r="B44" s="40" t="s">
        <v>33</v>
      </c>
      <c r="C44" s="40">
        <v>29939</v>
      </c>
      <c r="D44" s="40">
        <v>25534</v>
      </c>
      <c r="E44" s="40">
        <v>25338</v>
      </c>
      <c r="F44" s="40">
        <v>196</v>
      </c>
      <c r="G44" s="40">
        <v>195</v>
      </c>
      <c r="H44" s="40">
        <v>1</v>
      </c>
      <c r="I44" s="40">
        <v>93</v>
      </c>
      <c r="J44" s="40">
        <v>33</v>
      </c>
      <c r="K44" s="40">
        <v>69</v>
      </c>
      <c r="L44" s="40">
        <v>1</v>
      </c>
      <c r="M44" s="40">
        <v>330</v>
      </c>
      <c r="N44" s="40">
        <v>94</v>
      </c>
      <c r="O44" s="40">
        <v>167</v>
      </c>
      <c r="P44" s="40">
        <v>69</v>
      </c>
      <c r="Q44" s="40">
        <v>0</v>
      </c>
      <c r="R44" s="40">
        <v>0</v>
      </c>
    </row>
    <row r="45" spans="1:18" ht="15">
      <c r="A45" s="35" t="str">
        <f>"022503"</f>
        <v>022503</v>
      </c>
      <c r="B45" s="40" t="s">
        <v>34</v>
      </c>
      <c r="C45" s="40">
        <v>23215</v>
      </c>
      <c r="D45" s="40">
        <v>19023</v>
      </c>
      <c r="E45" s="40">
        <v>18861</v>
      </c>
      <c r="F45" s="40">
        <v>162</v>
      </c>
      <c r="G45" s="40">
        <v>162</v>
      </c>
      <c r="H45" s="40">
        <v>0</v>
      </c>
      <c r="I45" s="40">
        <v>62</v>
      </c>
      <c r="J45" s="40">
        <v>13</v>
      </c>
      <c r="K45" s="40">
        <v>87</v>
      </c>
      <c r="L45" s="40">
        <v>0</v>
      </c>
      <c r="M45" s="40">
        <v>216</v>
      </c>
      <c r="N45" s="40">
        <v>58</v>
      </c>
      <c r="O45" s="40">
        <v>71</v>
      </c>
      <c r="P45" s="40">
        <v>87</v>
      </c>
      <c r="Q45" s="40">
        <v>0</v>
      </c>
      <c r="R45" s="40">
        <v>0</v>
      </c>
    </row>
    <row r="46" spans="1:18" ht="15">
      <c r="A46" s="35" t="str">
        <f>"022504"</f>
        <v>022504</v>
      </c>
      <c r="B46" s="40" t="s">
        <v>35</v>
      </c>
      <c r="C46" s="40">
        <v>8872</v>
      </c>
      <c r="D46" s="40">
        <v>7273</v>
      </c>
      <c r="E46" s="40">
        <v>7228</v>
      </c>
      <c r="F46" s="40">
        <v>45</v>
      </c>
      <c r="G46" s="40">
        <v>45</v>
      </c>
      <c r="H46" s="40">
        <v>0</v>
      </c>
      <c r="I46" s="40">
        <v>18</v>
      </c>
      <c r="J46" s="40">
        <v>1</v>
      </c>
      <c r="K46" s="40">
        <v>26</v>
      </c>
      <c r="L46" s="40">
        <v>0</v>
      </c>
      <c r="M46" s="40">
        <v>88</v>
      </c>
      <c r="N46" s="40">
        <v>27</v>
      </c>
      <c r="O46" s="40">
        <v>35</v>
      </c>
      <c r="P46" s="40">
        <v>26</v>
      </c>
      <c r="Q46" s="40">
        <v>0</v>
      </c>
      <c r="R46" s="40">
        <v>0</v>
      </c>
    </row>
    <row r="47" spans="1:18" ht="15">
      <c r="A47" s="35" t="str">
        <f>"022505"</f>
        <v>022505</v>
      </c>
      <c r="B47" s="40" t="s">
        <v>36</v>
      </c>
      <c r="C47" s="40">
        <v>6082</v>
      </c>
      <c r="D47" s="40">
        <v>4883</v>
      </c>
      <c r="E47" s="40">
        <v>4816</v>
      </c>
      <c r="F47" s="40">
        <v>67</v>
      </c>
      <c r="G47" s="40">
        <v>67</v>
      </c>
      <c r="H47" s="40">
        <v>0</v>
      </c>
      <c r="I47" s="40">
        <v>56</v>
      </c>
      <c r="J47" s="40">
        <v>0</v>
      </c>
      <c r="K47" s="40">
        <v>11</v>
      </c>
      <c r="L47" s="40">
        <v>0</v>
      </c>
      <c r="M47" s="40">
        <v>44</v>
      </c>
      <c r="N47" s="40">
        <v>8</v>
      </c>
      <c r="O47" s="40">
        <v>25</v>
      </c>
      <c r="P47" s="40">
        <v>11</v>
      </c>
      <c r="Q47" s="40">
        <v>0</v>
      </c>
      <c r="R47" s="40">
        <v>0</v>
      </c>
    </row>
    <row r="48" spans="1:18" ht="15">
      <c r="A48" s="35" t="str">
        <f>"022506"</f>
        <v>022506</v>
      </c>
      <c r="B48" s="40" t="s">
        <v>37</v>
      </c>
      <c r="C48" s="40">
        <v>8331</v>
      </c>
      <c r="D48" s="40">
        <v>6902</v>
      </c>
      <c r="E48" s="40">
        <v>6863</v>
      </c>
      <c r="F48" s="40">
        <v>39</v>
      </c>
      <c r="G48" s="40">
        <v>39</v>
      </c>
      <c r="H48" s="40">
        <v>0</v>
      </c>
      <c r="I48" s="40">
        <v>23</v>
      </c>
      <c r="J48" s="40">
        <v>2</v>
      </c>
      <c r="K48" s="40">
        <v>14</v>
      </c>
      <c r="L48" s="40">
        <v>0</v>
      </c>
      <c r="M48" s="40">
        <v>56</v>
      </c>
      <c r="N48" s="40">
        <v>13</v>
      </c>
      <c r="O48" s="40">
        <v>29</v>
      </c>
      <c r="P48" s="40">
        <v>14</v>
      </c>
      <c r="Q48" s="40">
        <v>0</v>
      </c>
      <c r="R48" s="40">
        <v>0</v>
      </c>
    </row>
    <row r="49" spans="1:18" ht="15">
      <c r="A49" s="35" t="str">
        <f>"022507"</f>
        <v>022507</v>
      </c>
      <c r="B49" s="40" t="s">
        <v>38</v>
      </c>
      <c r="C49" s="40">
        <v>8259</v>
      </c>
      <c r="D49" s="40">
        <v>6733</v>
      </c>
      <c r="E49" s="40">
        <v>6625</v>
      </c>
      <c r="F49" s="40">
        <v>108</v>
      </c>
      <c r="G49" s="40">
        <v>106</v>
      </c>
      <c r="H49" s="40">
        <v>2</v>
      </c>
      <c r="I49" s="40">
        <v>87</v>
      </c>
      <c r="J49" s="40">
        <v>5</v>
      </c>
      <c r="K49" s="40">
        <v>14</v>
      </c>
      <c r="L49" s="40">
        <v>2</v>
      </c>
      <c r="M49" s="40">
        <v>82</v>
      </c>
      <c r="N49" s="40">
        <v>12</v>
      </c>
      <c r="O49" s="40">
        <v>56</v>
      </c>
      <c r="P49" s="40">
        <v>14</v>
      </c>
      <c r="Q49" s="40">
        <v>0</v>
      </c>
      <c r="R49" s="40">
        <v>0</v>
      </c>
    </row>
    <row r="50" spans="1:18" ht="15.75" thickBot="1">
      <c r="A50" s="36" t="str">
        <f>"026101"</f>
        <v>026101</v>
      </c>
      <c r="B50" s="32" t="s">
        <v>39</v>
      </c>
      <c r="C50" s="32">
        <v>75383</v>
      </c>
      <c r="D50" s="32">
        <v>64245</v>
      </c>
      <c r="E50" s="32">
        <v>63795</v>
      </c>
      <c r="F50" s="32">
        <v>450</v>
      </c>
      <c r="G50" s="32">
        <v>448</v>
      </c>
      <c r="H50" s="32">
        <v>2</v>
      </c>
      <c r="I50" s="32">
        <v>233</v>
      </c>
      <c r="J50" s="32">
        <v>60</v>
      </c>
      <c r="K50" s="32">
        <v>155</v>
      </c>
      <c r="L50" s="32">
        <v>2</v>
      </c>
      <c r="M50" s="32">
        <v>946</v>
      </c>
      <c r="N50" s="32">
        <v>213</v>
      </c>
      <c r="O50" s="32">
        <v>578</v>
      </c>
      <c r="P50" s="32">
        <v>155</v>
      </c>
      <c r="Q50" s="32">
        <v>0</v>
      </c>
      <c r="R50" s="32">
        <v>0</v>
      </c>
    </row>
    <row r="51" spans="1:18" ht="15.75" thickBot="1">
      <c r="A51" s="37" t="s">
        <v>71</v>
      </c>
      <c r="B51" s="38"/>
      <c r="C51" s="33">
        <f>SUM(C6+C13+C23+C28+C36+C42+C50)</f>
        <v>455441</v>
      </c>
      <c r="D51" s="33">
        <f aca="true" t="shared" si="5" ref="D51:R51">SUM(D6+D13+D23+D28+D36+D42+D50)</f>
        <v>378764</v>
      </c>
      <c r="E51" s="33">
        <f t="shared" si="5"/>
        <v>375556</v>
      </c>
      <c r="F51" s="33">
        <f t="shared" si="5"/>
        <v>3208</v>
      </c>
      <c r="G51" s="33">
        <f t="shared" si="5"/>
        <v>3180</v>
      </c>
      <c r="H51" s="33">
        <f t="shared" si="5"/>
        <v>28</v>
      </c>
      <c r="I51" s="33">
        <f t="shared" si="5"/>
        <v>2288</v>
      </c>
      <c r="J51" s="33">
        <f t="shared" si="5"/>
        <v>211</v>
      </c>
      <c r="K51" s="33">
        <f t="shared" si="5"/>
        <v>681</v>
      </c>
      <c r="L51" s="33">
        <f t="shared" si="5"/>
        <v>28</v>
      </c>
      <c r="M51" s="33">
        <f t="shared" si="5"/>
        <v>4247</v>
      </c>
      <c r="N51" s="33">
        <f t="shared" si="5"/>
        <v>1381</v>
      </c>
      <c r="O51" s="33">
        <f t="shared" si="5"/>
        <v>2185</v>
      </c>
      <c r="P51" s="33">
        <f t="shared" si="5"/>
        <v>681</v>
      </c>
      <c r="Q51" s="33">
        <f t="shared" si="5"/>
        <v>0</v>
      </c>
      <c r="R51" s="33">
        <f t="shared" si="5"/>
        <v>0</v>
      </c>
    </row>
  </sheetData>
  <sheetProtection/>
  <printOptions/>
  <pageMargins left="0.9055118110236221" right="0.5118110236220472" top="0.5511811023622047" bottom="0.5511811023622047" header="0" footer="0"/>
  <pageSetup orientation="portrait" paperSize="9" r:id="rId1"/>
  <ignoredErrors>
    <ignoredError sqref="C42:D42 P42:R42 M42:O42 I42:L42 E42:H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2017-04-14T07:44:27Z</cp:lastPrinted>
  <dcterms:created xsi:type="dcterms:W3CDTF">2017-04-10T13:00:53Z</dcterms:created>
  <dcterms:modified xsi:type="dcterms:W3CDTF">2017-04-14T07:44:43Z</dcterms:modified>
  <cp:category/>
  <cp:version/>
  <cp:contentType/>
  <cp:contentStatus/>
</cp:coreProperties>
</file>